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55" windowHeight="6990" tabRatio="820" activeTab="5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<sst xmlns="http://schemas.openxmlformats.org/spreadsheetml/2006/main" count="2752" uniqueCount="332">
  <si>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</si>
  <si>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</si>
  <si>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</si>
  <si>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</si>
  <si>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</si>
  <si>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</si>
  <si>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</si>
  <si>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</si>
  <si>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</si>
  <si>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</si>
  <si>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</si>
  <si>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</si>
  <si>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</si>
  <si>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</si>
  <si>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</si>
  <si>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</si>
  <si>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</si>
  <si>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</si>
  <si>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</si>
  <si>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</si>
  <si>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</si>
  <si>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</si>
  <si>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</si>
  <si>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</si>
  <si>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</si>
  <si>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</si>
  <si>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</si>
  <si>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</si>
  <si>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</si>
  <si>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</si>
  <si>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</si>
  <si>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</si>
  <si>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</si>
  <si>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</si>
  <si>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</si>
  <si>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</si>
  <si>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</si>
  <si>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</si>
  <si>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</si>
  <si>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</si>
  <si>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</si>
  <si>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</si>
  <si>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</si>
  <si>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</si>
  <si>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</si>
  <si>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</si>
  <si>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</si>
  <si>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</si>
  <si>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</si>
  <si>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</si>
  <si>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</si>
  <si>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</si>
  <si>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</si>
  <si>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</si>
  <si>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</si>
  <si>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</si>
  <si>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</si>
  <si>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</si>
  <si>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</si>
  <si>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</si>
  <si>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</si>
  <si>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</si>
  <si>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</si>
  <si>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</si>
  <si>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</si>
  <si>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</si>
  <si>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</si>
  <si>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</si>
  <si>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</si>
  <si>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</si>
  <si>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</si>
  <si>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</si>
  <si>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</si>
  <si>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</si>
  <si>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</si>
  <si>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</si>
  <si>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</si>
  <si>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</si>
  <si>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</si>
  <si>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</si>
  <si>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</si>
  <si>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</si>
  <si>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</si>
  <si>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</si>
  <si>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</si>
  <si>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</si>
  <si>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</si>
  <si>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</si>
  <si>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</si>
  <si>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</si>
  <si>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</si>
  <si>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</si>
  <si>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</si>
  <si>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</si>
  <si>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</si>
  <si>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</si>
  <si>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</si>
  <si>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</si>
  <si>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</si>
  <si>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</si>
  <si>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</si>
  <si>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</si>
  <si>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</si>
  <si>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</si>
  <si>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</si>
  <si>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</si>
  <si>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</si>
  <si>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</si>
  <si>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</si>
  <si>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</si>
  <si>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</si>
  <si>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</si>
  <si>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</si>
  <si>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</si>
  <si>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</si>
  <si>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</si>
  <si>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</si>
  <si>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</si>
  <si>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</si>
  <si>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</si>
  <si>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</si>
  <si>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</si>
  <si>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</si>
  <si>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</si>
  <si>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</si>
  <si>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</si>
  <si>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</si>
  <si>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</si>
  <si>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</si>
  <si>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</si>
  <si>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</si>
  <si>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</si>
  <si>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</si>
  <si>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</si>
  <si>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</si>
  <si>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</si>
  <si>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</si>
  <si>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</si>
  <si>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</si>
  <si>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</si>
  <si>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</si>
  <si>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</si>
  <si>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</si>
  <si>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</si>
  <si>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</si>
  <si>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</si>
  <si>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</si>
  <si>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</si>
  <si>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</si>
  <si>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</si>
  <si>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</si>
  <si>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</si>
  <si>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</si>
  <si>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</si>
  <si>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</si>
  <si>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</si>
  <si>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</si>
  <si>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</si>
  <si>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</si>
  <si>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</si>
  <si>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</si>
  <si>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</si>
  <si>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</si>
  <si>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</si>
  <si>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</si>
  <si>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</si>
  <si>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</si>
  <si>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</si>
  <si>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</si>
  <si>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</si>
  <si>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</si>
  <si>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</si>
  <si>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</si>
  <si>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</si>
  <si>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</si>
  <si>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</si>
  <si>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</si>
  <si>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</si>
  <si>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</si>
  <si>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</si>
  <si>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</si>
  <si>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</si>
  <si>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</si>
  <si>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</si>
  <si>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</si>
  <si>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</si>
  <si>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</si>
  <si>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</si>
  <si>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</si>
  <si>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</si>
  <si>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</si>
  <si>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</si>
  <si>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</si>
  <si>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</si>
  <si>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</si>
  <si>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</si>
  <si>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</si>
  <si>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</si>
  <si>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</si>
  <si>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</si>
  <si>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</si>
  <si>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</si>
  <si>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</si>
  <si>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</si>
  <si>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</si>
  <si>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</si>
  <si>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</si>
  <si>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</si>
  <si>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</si>
  <si>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</si>
  <si>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</si>
  <si>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</si>
  <si>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</si>
  <si>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</si>
  <si>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</si>
  <si>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</si>
  <si>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</si>
  <si>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</si>
  <si>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</si>
  <si>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</si>
  <si>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</si>
  <si>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</si>
  <si>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</si>
  <si>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</si>
  <si>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</si>
  <si>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</si>
  <si>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</si>
  <si>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</si>
  <si>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</si>
  <si>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</si>
  <si>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</si>
  <si>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</si>
  <si>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</si>
  <si>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</si>
  <si>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</si>
  <si>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</si>
  <si>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</si>
  <si>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</si>
  <si>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</si>
  <si>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</si>
  <si>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</si>
  <si>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</si>
  <si>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</si>
  <si>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</si>
  <si>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</si>
  <si>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</si>
  <si>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</si>
  <si>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</si>
  <si>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</si>
  <si>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</si>
  <si>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</si>
  <si>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</si>
  <si>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</si>
  <si>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</si>
  <si>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</si>
  <si>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</si>
  <si>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</si>
  <si>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</si>
  <si>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</si>
  <si>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</si>
  <si>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</si>
  <si>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</si>
  <si>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</si>
  <si>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</si>
  <si>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</si>
  <si>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</si>
  <si>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</si>
  <si>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</si>
  <si>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</si>
  <si>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</si>
  <si>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</si>
  <si>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</si>
  <si>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</si>
  <si>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</si>
  <si>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</si>
  <si>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</si>
  <si>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</si>
  <si>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</si>
  <si>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</si>
  <si>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</si>
  <si>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</si>
  <si>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</si>
  <si>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</si>
  <si>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</si>
  <si>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</si>
  <si>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</si>
  <si>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</si>
  <si>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</si>
  <si>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</si>
  <si>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</si>
  <si>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</si>
  <si>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</si>
  <si>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</si>
  <si>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</si>
  <si>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</si>
  <si>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</si>
  <si>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</si>
  <si>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</si>
  <si>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</si>
  <si>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</si>
  <si>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</si>
  <si>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</si>
  <si>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</si>
  <si>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</si>
  <si>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</si>
  <si>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</si>
  <si>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</si>
  <si>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</si>
  <si>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</si>
  <si>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</si>
  <si>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</si>
  <si>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</si>
  <si>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</si>
  <si>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</si>
  <si>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</si>
  <si>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</si>
  <si>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</si>
  <si>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</si>
  <si>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</si>
  <si>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</si>
  <si>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Приложение № 1</t>
  </si>
  <si>
    <t>Приложение № 4</t>
  </si>
  <si>
    <t>Приложение 6</t>
  </si>
  <si>
    <t>050</t>
  </si>
  <si>
    <t>2025 год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</si>
  <si>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2023 ГОД И 
НА ПЛАНОВЫЙ ПЕРИОД 2024 И 2025 ГОДОВ 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</si>
  <si>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2023 ГОД И ПЛАНОВЫЙ ПЕРИОД 2024 И 2025 ГОДОВ</t>
  </si>
  <si>
    <t>ИСТОЧНИКИ 
ВНУТРЕННЕГО ФИНАНСИРОВАНИЯ ДЕФИЦИТА БЮДЖЕТА РЫБКИНСКОГО СЕЛЬСКОГО ПОСЕЛЕНИЯ КОВЫЛКИНСКОГО МУНЦИПАЛЬНОГО РАЙОНА НА 2023 ГОД И ПЛАНОВЫЙ ПЕРИОД 2024 И 2025 ГОДОВ</t>
  </si>
  <si>
    <t>ВЕДОМСТВЕННАЯ СТРУКТУРА 
РАСХОДОВ БЮДЖЕТА РЫБКИНСКОГО СЕЛЬСКОГО ПОСЕЛЕНИЯ КОВЫЛКИНСКОГО МУНЦИПАЛЬНОГО РАЙОНА НА 2023 ГОД И ПЛАНОВЫЙ ПЕРИОД 2024 И 2025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</si>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</sst>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Arial Cyr"/>
      <family val="0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174" fontId="50" fillId="31" borderId="4" xfId="0" applyNumberFormat="1" applyFont="1" applyFill="1" applyBorder="1" applyAlignment="1">
      <alignment horizontal="right" wrapText="1"/>
    </xf>
    <xf numFmtId="49" fontId="50" fillId="31" borderId="4" xfId="0" applyNumberFormat="1" applyFont="1" applyFill="1" applyBorder="1" applyAlignment="1">
      <alignment horizontal="left" wrapText="1"/>
    </xf>
    <xf numFmtId="49" fontId="50" fillId="0" borderId="4" xfId="0" applyNumberFormat="1" applyFont="1" applyFill="1" applyBorder="1" applyAlignment="1">
      <alignment horizontal="left" wrapText="1"/>
    </xf>
    <xf numFmtId="49" fontId="52" fillId="27" borderId="4" xfId="0" applyNumberFormat="1" applyFont="1" applyFill="1" applyBorder="1" applyAlignment="1">
      <alignment horizontal="left" wrapText="1"/>
    </xf>
    <xf numFmtId="0" fontId="0" fillId="0" borderId="0" xfId="60" applyFont="1">
      <alignment/>
      <protection/>
    </xf>
    <xf numFmtId="0" fontId="6" fillId="0" borderId="0" xfId="60" applyFont="1" applyBorder="1" applyAlignment="1">
      <alignment horizontal="left" wrapText="1"/>
      <protection/>
    </xf>
    <xf numFmtId="0" fontId="57" fillId="0" borderId="34" xfId="60" applyFont="1" applyBorder="1">
      <alignment/>
      <protection/>
    </xf>
    <xf numFmtId="174" fontId="33" fillId="0" borderId="34" xfId="60" applyNumberFormat="1" applyFont="1" applyBorder="1" applyAlignment="1">
      <alignment horizontal="center" wrapText="1"/>
      <protection/>
    </xf>
    <xf numFmtId="174" fontId="32" fillId="0" borderId="0" xfId="0" applyNumberFormat="1" applyFont="1" applyFill="1" applyBorder="1" applyAlignment="1" applyProtection="1">
      <alignment/>
      <protection locked="0"/>
    </xf>
    <xf numFmtId="174" fontId="46" fillId="0" borderId="42" xfId="0" applyNumberFormat="1" applyFont="1" applyFill="1" applyBorder="1" applyAlignment="1" applyProtection="1">
      <alignment horizontal="right"/>
      <protection locked="0"/>
    </xf>
    <xf numFmtId="174" fontId="46" fillId="0" borderId="42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3" fillId="0" borderId="34" xfId="60" applyFont="1" applyBorder="1" applyAlignment="1">
      <alignment horizontal="left"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6" fillId="0" borderId="0" xfId="60" applyFont="1" applyBorder="1" applyAlignment="1">
      <alignment horizontal="left" vertical="top" wrapText="1"/>
      <protection/>
    </xf>
    <xf numFmtId="0" fontId="33" fillId="0" borderId="34" xfId="60" applyFont="1" applyBorder="1" applyAlignment="1">
      <alignment horizontal="center"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4" t="s">
        <v>320</v>
      </c>
    </row>
    <row r="2" spans="3:5" s="13" customFormat="1" ht="12.75" customHeight="1" hidden="1">
      <c r="C2" s="246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v>
      </c>
      <c r="D2" s="247"/>
      <c r="E2" s="247"/>
    </row>
    <row r="3" spans="3:5" s="13" customFormat="1" ht="12.75">
      <c r="C3" s="247"/>
      <c r="D3" s="247"/>
      <c r="E3" s="247"/>
    </row>
    <row r="4" spans="3:5" ht="18">
      <c r="C4" s="247"/>
      <c r="D4" s="247"/>
      <c r="E4" s="247"/>
    </row>
    <row r="5" spans="3:5" ht="18">
      <c r="C5" s="247"/>
      <c r="D5" s="247"/>
      <c r="E5" s="247"/>
    </row>
    <row r="6" spans="3:5" ht="18">
      <c r="C6" s="247"/>
      <c r="D6" s="247"/>
      <c r="E6" s="247"/>
    </row>
    <row r="7" spans="3:5" ht="103.5" customHeight="1">
      <c r="C7" s="247"/>
      <c r="D7" s="247"/>
      <c r="E7" s="247"/>
    </row>
    <row r="8" spans="1:5" ht="18" customHeight="1">
      <c r="A8" s="248" t="s">
        <v>326</v>
      </c>
      <c r="B8" s="248"/>
      <c r="C8" s="248"/>
      <c r="D8" s="248"/>
      <c r="E8" s="248"/>
    </row>
    <row r="9" spans="1:5" ht="18">
      <c r="A9" s="248"/>
      <c r="B9" s="248"/>
      <c r="C9" s="248"/>
      <c r="D9" s="248"/>
      <c r="E9" s="248"/>
    </row>
    <row r="10" spans="1:5" ht="18.75" thickBot="1">
      <c r="A10" s="248"/>
      <c r="B10" s="248"/>
      <c r="C10" s="248"/>
      <c r="D10" s="248"/>
      <c r="E10" s="248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9" t="s">
        <v>206</v>
      </c>
      <c r="B13" s="251" t="s">
        <v>196</v>
      </c>
      <c r="C13" s="253" t="s">
        <v>7</v>
      </c>
      <c r="D13" s="254"/>
      <c r="E13" s="255"/>
      <c r="G13" s="28">
        <v>2022</v>
      </c>
      <c r="H13" s="28">
        <v>2023</v>
      </c>
      <c r="I13" s="28">
        <v>2024</v>
      </c>
    </row>
    <row r="14" spans="1:9" ht="18" customHeight="1" thickBot="1">
      <c r="A14" s="250"/>
      <c r="B14" s="252"/>
      <c r="C14" s="95" t="s">
        <v>282</v>
      </c>
      <c r="D14" s="96" t="s">
        <v>319</v>
      </c>
      <c r="E14" s="96" t="s">
        <v>324</v>
      </c>
      <c r="G14" s="98">
        <v>1036.4</v>
      </c>
      <c r="H14" s="98">
        <v>1047.6</v>
      </c>
      <c r="I14" s="144">
        <v>1055.6</v>
      </c>
    </row>
    <row r="15" spans="1:10" s="24" customFormat="1" ht="17.25" thickBot="1">
      <c r="A15" s="219" t="s">
        <v>0</v>
      </c>
      <c r="B15" s="220" t="s">
        <v>95</v>
      </c>
      <c r="C15" s="221">
        <f>C16</f>
        <v>1749.8999999999999</v>
      </c>
      <c r="D15" s="221">
        <f>D16+D38</f>
        <v>431.30000000000007</v>
      </c>
      <c r="E15" s="222">
        <f>E16+E38</f>
        <v>490.50000000000006</v>
      </c>
      <c r="F15" s="33"/>
      <c r="G15" s="75">
        <f>C15+G14</f>
        <v>2786.3</v>
      </c>
      <c r="H15" s="75">
        <f>D15+H14</f>
        <v>1478.9</v>
      </c>
      <c r="I15" s="75">
        <f>E15+I14</f>
        <v>1546.1</v>
      </c>
      <c r="J15" s="33"/>
    </row>
    <row r="16" spans="1:10" s="24" customFormat="1" ht="16.5">
      <c r="A16" s="195" t="s">
        <v>1</v>
      </c>
      <c r="B16" s="196" t="s">
        <v>23</v>
      </c>
      <c r="C16" s="197">
        <f>C17+C23+C28+C33</f>
        <v>1749.8999999999999</v>
      </c>
      <c r="D16" s="197">
        <f>D17+D23+D28+D33</f>
        <v>431.30000000000007</v>
      </c>
      <c r="E16" s="198">
        <f>E17+E23+E28+E33</f>
        <v>490.50000000000006</v>
      </c>
      <c r="F16" s="33"/>
      <c r="G16" s="76">
        <f>прил2!J13</f>
        <v>2786.2850000000008</v>
      </c>
      <c r="H16" s="76">
        <f>прил2!K13</f>
        <v>1478.8600000000001</v>
      </c>
      <c r="I16" s="76">
        <f>прил2!L13</f>
        <v>1546.07</v>
      </c>
      <c r="J16" s="33"/>
    </row>
    <row r="17" spans="1:10" s="25" customFormat="1" ht="17.25" thickBot="1">
      <c r="A17" s="199" t="s">
        <v>239</v>
      </c>
      <c r="B17" s="200" t="s">
        <v>121</v>
      </c>
      <c r="C17" s="201">
        <f>C18+C21</f>
        <v>725.4</v>
      </c>
      <c r="D17" s="201">
        <f>D18</f>
        <v>0</v>
      </c>
      <c r="E17" s="202">
        <f>E18</f>
        <v>19.9</v>
      </c>
      <c r="F17" s="33"/>
      <c r="G17" s="77">
        <f>G15-G16</f>
        <v>0.014999999999417923</v>
      </c>
      <c r="H17" s="77">
        <f>H15-H16</f>
        <v>0.03999999999996362</v>
      </c>
      <c r="I17" s="77">
        <f>I15-I16</f>
        <v>0.029999999999972715</v>
      </c>
      <c r="J17" s="33"/>
    </row>
    <row r="18" spans="1:10" s="26" customFormat="1" ht="18">
      <c r="A18" s="199" t="s">
        <v>240</v>
      </c>
      <c r="B18" s="200" t="s">
        <v>29</v>
      </c>
      <c r="C18" s="201">
        <f>C20</f>
        <v>92.10000000000001</v>
      </c>
      <c r="D18" s="201">
        <f>D19</f>
        <v>0</v>
      </c>
      <c r="E18" s="202">
        <f>E20</f>
        <v>19.9</v>
      </c>
      <c r="F18" s="33"/>
      <c r="H18" s="2"/>
      <c r="J18" s="33"/>
    </row>
    <row r="19" spans="1:10" s="26" customFormat="1" ht="30" customHeight="1" hidden="1">
      <c r="A19" s="203" t="s">
        <v>233</v>
      </c>
      <c r="B19" s="204" t="s">
        <v>57</v>
      </c>
      <c r="C19" s="205">
        <f>C20</f>
        <v>92.10000000000001</v>
      </c>
      <c r="D19" s="205"/>
      <c r="E19" s="206"/>
      <c r="F19" s="33"/>
      <c r="J19" s="33"/>
    </row>
    <row r="20" spans="1:10" s="26" customFormat="1" ht="30.75" customHeight="1">
      <c r="A20" s="207" t="s">
        <v>233</v>
      </c>
      <c r="B20" s="223" t="s">
        <v>307</v>
      </c>
      <c r="C20" s="224">
        <f>91.2+0.9</f>
        <v>92.10000000000001</v>
      </c>
      <c r="D20" s="208"/>
      <c r="E20" s="209">
        <f>19.7+0.2</f>
        <v>19.9</v>
      </c>
      <c r="F20" s="33"/>
      <c r="J20" s="33"/>
    </row>
    <row r="21" spans="1:10" s="26" customFormat="1" ht="30" customHeight="1">
      <c r="A21" s="225" t="s">
        <v>308</v>
      </c>
      <c r="B21" s="226" t="s">
        <v>309</v>
      </c>
      <c r="C21" s="227">
        <f>C22</f>
        <v>633.3</v>
      </c>
      <c r="D21" s="210">
        <v>0</v>
      </c>
      <c r="E21" s="206">
        <v>0</v>
      </c>
      <c r="F21" s="33"/>
      <c r="J21" s="33"/>
    </row>
    <row r="22" spans="1:10" s="26" customFormat="1" ht="30" customHeight="1">
      <c r="A22" s="207" t="s">
        <v>310</v>
      </c>
      <c r="B22" s="223" t="s">
        <v>311</v>
      </c>
      <c r="C22" s="224">
        <v>633.3</v>
      </c>
      <c r="D22" s="211">
        <v>0</v>
      </c>
      <c r="E22" s="209">
        <v>0</v>
      </c>
      <c r="F22" s="33"/>
      <c r="J22" s="33"/>
    </row>
    <row r="23" spans="1:10" s="25" customFormat="1" ht="30" customHeight="1">
      <c r="A23" s="203" t="s">
        <v>241</v>
      </c>
      <c r="B23" s="204" t="s">
        <v>190</v>
      </c>
      <c r="C23" s="212">
        <f>C24+C26</f>
        <v>633.3</v>
      </c>
      <c r="D23" s="213">
        <f>D24+D26</f>
        <v>0</v>
      </c>
      <c r="E23" s="214">
        <f>E24+E26</f>
        <v>0</v>
      </c>
      <c r="F23" s="33"/>
      <c r="G23" s="34"/>
      <c r="H23" s="32"/>
      <c r="J23" s="33"/>
    </row>
    <row r="24" spans="1:10" ht="45.75" hidden="1">
      <c r="A24" s="199" t="s">
        <v>242</v>
      </c>
      <c r="B24" s="200" t="s">
        <v>84</v>
      </c>
      <c r="C24" s="201"/>
      <c r="D24" s="201"/>
      <c r="E24" s="202"/>
      <c r="F24" s="33"/>
      <c r="G24" s="34"/>
      <c r="H24" s="31"/>
      <c r="J24" s="33"/>
    </row>
    <row r="25" spans="1:8" ht="18.75">
      <c r="A25" s="199" t="s">
        <v>261</v>
      </c>
      <c r="B25" s="200" t="s">
        <v>260</v>
      </c>
      <c r="C25" s="201">
        <f>C26</f>
        <v>633.3</v>
      </c>
      <c r="D25" s="201">
        <f>D26</f>
        <v>0</v>
      </c>
      <c r="E25" s="202">
        <f>E26</f>
        <v>0</v>
      </c>
      <c r="F25" s="33"/>
      <c r="G25" s="34"/>
      <c r="H25" s="31"/>
    </row>
    <row r="26" spans="1:10" ht="18.75">
      <c r="A26" s="199" t="s">
        <v>243</v>
      </c>
      <c r="B26" s="200" t="s">
        <v>213</v>
      </c>
      <c r="C26" s="208">
        <f>SUM(C27:C27)</f>
        <v>633.3</v>
      </c>
      <c r="D26" s="208">
        <f>SUM(D27:D27)</f>
        <v>0</v>
      </c>
      <c r="E26" s="209">
        <f>SUM(E27:E27)</f>
        <v>0</v>
      </c>
      <c r="F26" s="33"/>
      <c r="G26" s="34"/>
      <c r="H26" s="31"/>
      <c r="J26" s="33"/>
    </row>
    <row r="27" spans="1:8" ht="18.75">
      <c r="A27" s="199" t="s">
        <v>234</v>
      </c>
      <c r="B27" s="200" t="s">
        <v>53</v>
      </c>
      <c r="C27" s="208">
        <v>633.3</v>
      </c>
      <c r="D27" s="208">
        <v>0</v>
      </c>
      <c r="E27" s="209">
        <v>0</v>
      </c>
      <c r="F27" s="33"/>
      <c r="G27" s="34"/>
      <c r="H27" s="31"/>
    </row>
    <row r="28" spans="1:10" s="5" customFormat="1" ht="18.75">
      <c r="A28" s="203" t="s">
        <v>244</v>
      </c>
      <c r="B28" s="204" t="s">
        <v>94</v>
      </c>
      <c r="C28" s="213">
        <f>C29+C31</f>
        <v>95.7</v>
      </c>
      <c r="D28" s="213">
        <f>D29+D31</f>
        <v>96.4</v>
      </c>
      <c r="E28" s="214">
        <f>E29+E31</f>
        <v>96.4</v>
      </c>
      <c r="F28" s="33"/>
      <c r="G28" s="34"/>
      <c r="H28" s="31"/>
      <c r="J28" s="33"/>
    </row>
    <row r="29" spans="1:10" ht="30.75">
      <c r="A29" s="199" t="s">
        <v>245</v>
      </c>
      <c r="B29" s="200" t="s">
        <v>219</v>
      </c>
      <c r="C29" s="201">
        <f>C30</f>
        <v>0.4</v>
      </c>
      <c r="D29" s="201">
        <f>D30</f>
        <v>0.4</v>
      </c>
      <c r="E29" s="202">
        <f>E30</f>
        <v>0.4</v>
      </c>
      <c r="F29" s="33"/>
      <c r="H29" s="31"/>
      <c r="J29" s="33"/>
    </row>
    <row r="30" spans="1:10" ht="30.75">
      <c r="A30" s="199" t="s">
        <v>236</v>
      </c>
      <c r="B30" s="200" t="s">
        <v>52</v>
      </c>
      <c r="C30" s="208">
        <v>0.4</v>
      </c>
      <c r="D30" s="208">
        <v>0.4</v>
      </c>
      <c r="E30" s="209">
        <v>0.4</v>
      </c>
      <c r="F30" s="33"/>
      <c r="H30" s="31"/>
      <c r="J30" s="33"/>
    </row>
    <row r="31" spans="1:10" ht="30.75">
      <c r="A31" s="199" t="s">
        <v>246</v>
      </c>
      <c r="B31" s="200" t="s">
        <v>51</v>
      </c>
      <c r="C31" s="201">
        <f>C32</f>
        <v>95.3</v>
      </c>
      <c r="D31" s="201">
        <f>D32</f>
        <v>96</v>
      </c>
      <c r="E31" s="202">
        <f>E32</f>
        <v>96</v>
      </c>
      <c r="F31" s="33"/>
      <c r="H31" s="31"/>
      <c r="J31" s="33"/>
    </row>
    <row r="32" spans="1:10" ht="30.75">
      <c r="A32" s="199" t="s">
        <v>235</v>
      </c>
      <c r="B32" s="200" t="s">
        <v>50</v>
      </c>
      <c r="C32" s="208">
        <f>89.8+5.5</f>
        <v>95.3</v>
      </c>
      <c r="D32" s="208">
        <v>96</v>
      </c>
      <c r="E32" s="209">
        <v>96</v>
      </c>
      <c r="F32" s="33"/>
      <c r="H32" s="31"/>
      <c r="J32" s="33"/>
    </row>
    <row r="33" spans="1:10" s="5" customFormat="1" ht="18.75">
      <c r="A33" s="203" t="s">
        <v>247</v>
      </c>
      <c r="B33" s="204" t="s">
        <v>60</v>
      </c>
      <c r="C33" s="213">
        <f>C34+C36+C38</f>
        <v>295.5</v>
      </c>
      <c r="D33" s="213">
        <f>D34+D36</f>
        <v>334.90000000000003</v>
      </c>
      <c r="E33" s="214">
        <f>E34+E36</f>
        <v>374.20000000000005</v>
      </c>
      <c r="F33" s="33"/>
      <c r="H33" s="31"/>
      <c r="J33" s="33"/>
    </row>
    <row r="34" spans="1:8" ht="45.75">
      <c r="A34" s="199" t="s">
        <v>248</v>
      </c>
      <c r="B34" s="200" t="s">
        <v>91</v>
      </c>
      <c r="C34" s="201">
        <f>C35</f>
        <v>295.5</v>
      </c>
      <c r="D34" s="201">
        <f>D35</f>
        <v>334.90000000000003</v>
      </c>
      <c r="E34" s="202">
        <f>E35</f>
        <v>374.20000000000005</v>
      </c>
      <c r="F34" s="32"/>
      <c r="H34" s="31"/>
    </row>
    <row r="35" spans="1:8" ht="45.75">
      <c r="A35" s="199" t="s">
        <v>237</v>
      </c>
      <c r="B35" s="200" t="s">
        <v>54</v>
      </c>
      <c r="C35" s="208">
        <f>235.9+59.6</f>
        <v>295.5</v>
      </c>
      <c r="D35" s="208">
        <f>275.3+59.6</f>
        <v>334.90000000000003</v>
      </c>
      <c r="E35" s="209">
        <f>314.6+59.6</f>
        <v>374.20000000000005</v>
      </c>
      <c r="F35" s="32"/>
      <c r="H35" s="31"/>
    </row>
    <row r="36" spans="1:10" ht="18.75" hidden="1">
      <c r="A36" s="199" t="s">
        <v>243</v>
      </c>
      <c r="B36" s="200" t="s">
        <v>55</v>
      </c>
      <c r="C36" s="201">
        <f>C37</f>
        <v>0</v>
      </c>
      <c r="D36" s="201">
        <f>D37</f>
        <v>0</v>
      </c>
      <c r="E36" s="202">
        <f>E37</f>
        <v>0</v>
      </c>
      <c r="F36" s="33"/>
      <c r="H36" s="31"/>
      <c r="J36" s="33"/>
    </row>
    <row r="37" spans="1:10" ht="18.75" hidden="1">
      <c r="A37" s="199" t="s">
        <v>234</v>
      </c>
      <c r="B37" s="200" t="s">
        <v>56</v>
      </c>
      <c r="C37" s="208"/>
      <c r="D37" s="208"/>
      <c r="E37" s="208"/>
      <c r="F37" s="33"/>
      <c r="H37" s="31"/>
      <c r="J37" s="33"/>
    </row>
    <row r="38" spans="1:8" ht="18.75">
      <c r="A38" s="199" t="s">
        <v>315</v>
      </c>
      <c r="B38" s="200" t="s">
        <v>55</v>
      </c>
      <c r="C38" s="201">
        <f>C39</f>
        <v>0</v>
      </c>
      <c r="D38" s="201">
        <f>D39</f>
        <v>0</v>
      </c>
      <c r="E38" s="202">
        <f>E39</f>
        <v>0</v>
      </c>
      <c r="H38" s="31"/>
    </row>
    <row r="39" spans="1:8" ht="18.75">
      <c r="A39" s="199" t="s">
        <v>238</v>
      </c>
      <c r="B39" s="200" t="s">
        <v>56</v>
      </c>
      <c r="C39" s="208"/>
      <c r="D39" s="208">
        <v>0</v>
      </c>
      <c r="E39" s="209">
        <v>0</v>
      </c>
      <c r="H39" s="31"/>
    </row>
    <row r="40" spans="1:8" ht="19.5" thickBot="1">
      <c r="A40" s="215"/>
      <c r="B40" s="216"/>
      <c r="C40" s="217"/>
      <c r="D40" s="217"/>
      <c r="E40" s="218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zoomScale="90" zoomScaleNormal="90" zoomScalePageLayoutView="0" workbookViewId="0" topLeftCell="A6">
      <selection activeCell="O17" sqref="O17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3" t="s">
        <v>255</v>
      </c>
    </row>
    <row r="2" spans="8:12" ht="51" customHeight="1" hidden="1">
      <c r="H2" s="256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v>
      </c>
      <c r="I2" s="247"/>
      <c r="J2" s="247"/>
      <c r="K2" s="247"/>
      <c r="L2" s="247"/>
    </row>
    <row r="3" spans="8:12" ht="12.75" hidden="1">
      <c r="H3" s="247"/>
      <c r="I3" s="247"/>
      <c r="J3" s="247"/>
      <c r="K3" s="247"/>
      <c r="L3" s="247"/>
    </row>
    <row r="4" spans="8:12" ht="12.75" hidden="1">
      <c r="H4" s="247"/>
      <c r="I4" s="247"/>
      <c r="J4" s="247"/>
      <c r="K4" s="247"/>
      <c r="L4" s="247"/>
    </row>
    <row r="5" spans="8:12" ht="12.75" hidden="1">
      <c r="H5" s="247"/>
      <c r="I5" s="247"/>
      <c r="J5" s="247"/>
      <c r="K5" s="247"/>
      <c r="L5" s="247"/>
    </row>
    <row r="6" spans="2:12" ht="18.75">
      <c r="B6" s="37"/>
      <c r="D6" s="40"/>
      <c r="E6" s="40"/>
      <c r="F6" s="40"/>
      <c r="G6" s="40"/>
      <c r="H6" s="247"/>
      <c r="I6" s="247"/>
      <c r="J6" s="247"/>
      <c r="K6" s="247"/>
      <c r="L6" s="247"/>
    </row>
    <row r="7" spans="2:12" ht="104.25" customHeight="1">
      <c r="B7" s="37"/>
      <c r="H7" s="247"/>
      <c r="I7" s="247"/>
      <c r="J7" s="247"/>
      <c r="K7" s="247"/>
      <c r="L7" s="247"/>
    </row>
    <row r="8" spans="1:12" ht="63.75" customHeight="1">
      <c r="A8" s="257" t="s">
        <v>328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62" t="s">
        <v>196</v>
      </c>
      <c r="B11" s="258" t="s">
        <v>197</v>
      </c>
      <c r="C11" s="258" t="s">
        <v>198</v>
      </c>
      <c r="D11" s="258" t="s">
        <v>199</v>
      </c>
      <c r="E11" s="258" t="s">
        <v>200</v>
      </c>
      <c r="F11" s="258"/>
      <c r="G11" s="258"/>
      <c r="H11" s="258"/>
      <c r="I11" s="258" t="s">
        <v>201</v>
      </c>
      <c r="J11" s="260" t="s">
        <v>7</v>
      </c>
      <c r="K11" s="260"/>
      <c r="L11" s="261"/>
    </row>
    <row r="12" spans="1:12" ht="15.75" thickBot="1">
      <c r="A12" s="263"/>
      <c r="B12" s="259"/>
      <c r="C12" s="259"/>
      <c r="D12" s="259"/>
      <c r="E12" s="259"/>
      <c r="F12" s="259"/>
      <c r="G12" s="259"/>
      <c r="H12" s="259"/>
      <c r="I12" s="259"/>
      <c r="J12" s="158" t="s">
        <v>282</v>
      </c>
      <c r="K12" s="159" t="s">
        <v>319</v>
      </c>
      <c r="L12" s="159" t="s">
        <v>324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2786.2850000000008</v>
      </c>
      <c r="K13" s="83">
        <f>K14+K95+K104+K114+K128+K176+K194+K186+K208</f>
        <v>1478.8600000000001</v>
      </c>
      <c r="L13" s="84">
        <f>L14+L95+L104+L114+L128+L176+L194+L186+38.15</f>
        <v>1546.07</v>
      </c>
    </row>
    <row r="14" spans="1:12" ht="15">
      <c r="A14" s="119" t="s">
        <v>80</v>
      </c>
      <c r="B14" s="121">
        <v>933</v>
      </c>
      <c r="C14" s="121" t="s">
        <v>203</v>
      </c>
      <c r="D14" s="121"/>
      <c r="E14" s="120"/>
      <c r="F14" s="120"/>
      <c r="G14" s="120"/>
      <c r="H14" s="120" t="s">
        <v>202</v>
      </c>
      <c r="I14" s="122" t="s">
        <v>202</v>
      </c>
      <c r="J14" s="160">
        <f>J15+J26+J32+J61+J74+J81+J104</f>
        <v>2117.1000000000004</v>
      </c>
      <c r="K14" s="160">
        <f>K15+K32+K67+K74+K81+K61</f>
        <v>743.5799999999999</v>
      </c>
      <c r="L14" s="161">
        <f>L15+L32+L67+L74+L81+L61</f>
        <v>855.6599999999999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3">
        <f aca="true" t="shared" si="0" ref="J15:L16">J16</f>
        <v>503.7</v>
      </c>
      <c r="K15" s="103">
        <f t="shared" si="0"/>
        <v>106.30000000000001</v>
      </c>
      <c r="L15" s="104">
        <f t="shared" si="0"/>
        <v>229.7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99">
        <f>J17+J22</f>
        <v>503.7</v>
      </c>
      <c r="K16" s="99">
        <f t="shared" si="0"/>
        <v>106.30000000000001</v>
      </c>
      <c r="L16" s="100">
        <f t="shared" si="0"/>
        <v>229.7</v>
      </c>
    </row>
    <row r="17" spans="1:15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99">
        <f>J18</f>
        <v>373.5</v>
      </c>
      <c r="K17" s="99">
        <f>K18+K26</f>
        <v>106.30000000000001</v>
      </c>
      <c r="L17" s="100">
        <f>L18+L26</f>
        <v>229.7</v>
      </c>
      <c r="O17" s="243"/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99">
        <f>J19</f>
        <v>373.5</v>
      </c>
      <c r="K18" s="99">
        <f>K19</f>
        <v>106.30000000000001</v>
      </c>
      <c r="L18" s="100">
        <f>L19</f>
        <v>229.7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99">
        <f>J21</f>
        <v>373.5</v>
      </c>
      <c r="K19" s="99">
        <f>K21</f>
        <v>106.30000000000001</v>
      </c>
      <c r="L19" s="100">
        <f>L21</f>
        <v>229.7</v>
      </c>
    </row>
    <row r="20" spans="1:12" ht="57">
      <c r="A20" s="162" t="s">
        <v>273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288</v>
      </c>
      <c r="J20" s="163">
        <f>J21</f>
        <v>373.5</v>
      </c>
      <c r="K20" s="163">
        <f>K21</f>
        <v>106.30000000000001</v>
      </c>
      <c r="L20" s="164">
        <f>L21</f>
        <v>229.7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286.866+86.634</f>
        <v>373.5</v>
      </c>
      <c r="K21" s="71">
        <f>81.644+24.656</f>
        <v>106.30000000000001</v>
      </c>
      <c r="L21" s="58">
        <f>176.421+53.279</f>
        <v>229.7</v>
      </c>
    </row>
    <row r="22" spans="1:15" ht="42.75">
      <c r="A22" s="187" t="s">
        <v>303</v>
      </c>
      <c r="B22" s="188" t="s">
        <v>304</v>
      </c>
      <c r="C22" s="188" t="s">
        <v>203</v>
      </c>
      <c r="D22" s="188" t="s">
        <v>147</v>
      </c>
      <c r="E22" s="189" t="s">
        <v>218</v>
      </c>
      <c r="F22" s="189" t="s">
        <v>205</v>
      </c>
      <c r="G22" s="189" t="s">
        <v>72</v>
      </c>
      <c r="H22" s="189" t="s">
        <v>305</v>
      </c>
      <c r="I22" s="188"/>
      <c r="J22" s="190">
        <f>J23</f>
        <v>130.2</v>
      </c>
      <c r="K22" s="190"/>
      <c r="L22" s="191"/>
      <c r="O22" s="243"/>
    </row>
    <row r="23" spans="1:12" ht="71.25">
      <c r="A23" s="192" t="s">
        <v>93</v>
      </c>
      <c r="B23" s="188" t="s">
        <v>304</v>
      </c>
      <c r="C23" s="188" t="s">
        <v>203</v>
      </c>
      <c r="D23" s="188" t="s">
        <v>147</v>
      </c>
      <c r="E23" s="189" t="s">
        <v>218</v>
      </c>
      <c r="F23" s="189" t="s">
        <v>205</v>
      </c>
      <c r="G23" s="189" t="s">
        <v>72</v>
      </c>
      <c r="H23" s="189" t="s">
        <v>259</v>
      </c>
      <c r="I23" s="188"/>
      <c r="J23" s="190">
        <f>J24</f>
        <v>130.2</v>
      </c>
      <c r="K23" s="190"/>
      <c r="L23" s="191"/>
    </row>
    <row r="24" spans="1:12" ht="57">
      <c r="A24" s="162" t="s">
        <v>273</v>
      </c>
      <c r="B24" s="52" t="s">
        <v>304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259</v>
      </c>
      <c r="I24" s="52" t="s">
        <v>288</v>
      </c>
      <c r="J24" s="185">
        <f>J25</f>
        <v>130.2</v>
      </c>
      <c r="K24" s="185"/>
      <c r="L24" s="186"/>
    </row>
    <row r="25" spans="1:12" ht="28.5">
      <c r="A25" s="62" t="s">
        <v>160</v>
      </c>
      <c r="B25" s="52" t="s">
        <v>304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259</v>
      </c>
      <c r="I25" s="52" t="s">
        <v>154</v>
      </c>
      <c r="J25" s="71">
        <v>130.2</v>
      </c>
      <c r="K25" s="185"/>
      <c r="L25" s="186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99">
        <f>J27+J30</f>
        <v>503.1</v>
      </c>
      <c r="K26" s="99">
        <f>K27</f>
        <v>0</v>
      </c>
      <c r="L26" s="100">
        <f>L27</f>
        <v>0</v>
      </c>
    </row>
    <row r="27" spans="1:15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99">
        <f>J29</f>
        <v>503.1</v>
      </c>
      <c r="K27" s="99">
        <f>K29</f>
        <v>0</v>
      </c>
      <c r="L27" s="100">
        <f>L29</f>
        <v>0</v>
      </c>
      <c r="N27" s="243"/>
      <c r="O27" s="243"/>
    </row>
    <row r="28" spans="1:14" ht="57">
      <c r="A28" s="162" t="s">
        <v>273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288</v>
      </c>
      <c r="J28" s="99">
        <f>J29</f>
        <v>503.1</v>
      </c>
      <c r="K28" s="99">
        <f>K29</f>
        <v>0</v>
      </c>
      <c r="L28" s="100">
        <f>L29</f>
        <v>0</v>
      </c>
      <c r="N28" s="243"/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386.406+116.694</f>
        <v>503.1</v>
      </c>
      <c r="K29" s="71"/>
      <c r="L29" s="58"/>
    </row>
    <row r="30" spans="1:12" ht="57" customHeight="1">
      <c r="A30" s="69" t="s">
        <v>275</v>
      </c>
      <c r="B30" s="157">
        <v>933</v>
      </c>
      <c r="C30" s="157" t="s">
        <v>203</v>
      </c>
      <c r="D30" s="157" t="s">
        <v>204</v>
      </c>
      <c r="E30" s="70" t="s">
        <v>218</v>
      </c>
      <c r="F30" s="70" t="s">
        <v>225</v>
      </c>
      <c r="G30" s="70" t="s">
        <v>72</v>
      </c>
      <c r="H30" s="70" t="s">
        <v>259</v>
      </c>
      <c r="I30" s="157" t="s">
        <v>289</v>
      </c>
      <c r="J30" s="99">
        <f>J31</f>
        <v>0</v>
      </c>
      <c r="K30" s="99"/>
      <c r="L30" s="100"/>
    </row>
    <row r="31" spans="1:12" ht="57" customHeight="1">
      <c r="A31" s="69" t="s">
        <v>161</v>
      </c>
      <c r="B31" s="228">
        <v>933</v>
      </c>
      <c r="C31" s="228" t="s">
        <v>203</v>
      </c>
      <c r="D31" s="228" t="s">
        <v>204</v>
      </c>
      <c r="E31" s="70" t="s">
        <v>218</v>
      </c>
      <c r="F31" s="70" t="s">
        <v>225</v>
      </c>
      <c r="G31" s="70" t="s">
        <v>72</v>
      </c>
      <c r="H31" s="70" t="s">
        <v>259</v>
      </c>
      <c r="I31" s="228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99">
        <f>J33+J55</f>
        <v>1079.5</v>
      </c>
      <c r="K32" s="99">
        <f>K33+K55</f>
        <v>606.48</v>
      </c>
      <c r="L32" s="100">
        <f>L33+L55</f>
        <v>595.16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99">
        <f>J34</f>
        <v>1079.1</v>
      </c>
      <c r="K33" s="99">
        <f>K34</f>
        <v>606.08</v>
      </c>
      <c r="L33" s="100">
        <f>L34</f>
        <v>594.76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99">
        <f>J35+J44</f>
        <v>1079.1</v>
      </c>
      <c r="K34" s="99">
        <f>K35+K44</f>
        <v>606.08</v>
      </c>
      <c r="L34" s="100">
        <f>L35+L44</f>
        <v>594.76</v>
      </c>
    </row>
    <row r="35" spans="1:12" ht="14.25">
      <c r="A35" s="69" t="s">
        <v>183</v>
      </c>
      <c r="B35" s="157">
        <v>933</v>
      </c>
      <c r="C35" s="157" t="s">
        <v>203</v>
      </c>
      <c r="D35" s="157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7"/>
      <c r="J35" s="99">
        <f>J36+J39</f>
        <v>1019.5</v>
      </c>
      <c r="K35" s="99">
        <f>K36+K39</f>
        <v>546.48</v>
      </c>
      <c r="L35" s="100">
        <f>L36+L39</f>
        <v>535.16</v>
      </c>
    </row>
    <row r="36" spans="1:12" ht="28.5">
      <c r="A36" s="69" t="s">
        <v>184</v>
      </c>
      <c r="B36" s="157">
        <v>933</v>
      </c>
      <c r="C36" s="157" t="s">
        <v>203</v>
      </c>
      <c r="D36" s="157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7"/>
      <c r="J36" s="99">
        <f>J37</f>
        <v>756.7</v>
      </c>
      <c r="K36" s="99">
        <f>K38</f>
        <v>486.8</v>
      </c>
      <c r="L36" s="100">
        <f>L38</f>
        <v>513</v>
      </c>
    </row>
    <row r="37" spans="1:12" ht="57">
      <c r="A37" s="69" t="s">
        <v>287</v>
      </c>
      <c r="B37" s="157">
        <v>933</v>
      </c>
      <c r="C37" s="157" t="s">
        <v>203</v>
      </c>
      <c r="D37" s="157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7" t="s">
        <v>288</v>
      </c>
      <c r="J37" s="99">
        <f>J38</f>
        <v>756.7</v>
      </c>
      <c r="K37" s="99">
        <f>K38</f>
        <v>486.8</v>
      </c>
      <c r="L37" s="100">
        <f>L38</f>
        <v>513</v>
      </c>
    </row>
    <row r="38" spans="1:12" ht="28.5">
      <c r="A38" s="69" t="s">
        <v>160</v>
      </c>
      <c r="B38" s="157">
        <v>933</v>
      </c>
      <c r="C38" s="157" t="s">
        <v>203</v>
      </c>
      <c r="D38" s="157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7" t="s">
        <v>154</v>
      </c>
      <c r="J38" s="71">
        <f>581.183+175.517</f>
        <v>756.7</v>
      </c>
      <c r="K38" s="71">
        <f>373.886+112.914</f>
        <v>486.8</v>
      </c>
      <c r="L38" s="58">
        <f>390-29.1+158-5.9</f>
        <v>513</v>
      </c>
    </row>
    <row r="39" spans="1:12" ht="28.5">
      <c r="A39" s="69" t="s">
        <v>193</v>
      </c>
      <c r="B39" s="157">
        <v>933</v>
      </c>
      <c r="C39" s="157" t="s">
        <v>203</v>
      </c>
      <c r="D39" s="157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7"/>
      <c r="J39" s="99">
        <f>J40+J42</f>
        <v>262.8</v>
      </c>
      <c r="K39" s="99">
        <f>SUM(K41:K43)</f>
        <v>59.67999999999999</v>
      </c>
      <c r="L39" s="100">
        <f>SUM(L41:L43)</f>
        <v>22.16</v>
      </c>
    </row>
    <row r="40" spans="1:12" ht="60.75" customHeight="1">
      <c r="A40" s="69" t="s">
        <v>275</v>
      </c>
      <c r="B40" s="157">
        <v>933</v>
      </c>
      <c r="C40" s="157" t="s">
        <v>203</v>
      </c>
      <c r="D40" s="157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7" t="s">
        <v>289</v>
      </c>
      <c r="J40" s="99">
        <f>J41</f>
        <v>228.3</v>
      </c>
      <c r="K40" s="99">
        <f>K41</f>
        <v>59.67999999999999</v>
      </c>
      <c r="L40" s="100"/>
    </row>
    <row r="41" spans="1:12" ht="28.5">
      <c r="A41" s="69" t="s">
        <v>161</v>
      </c>
      <c r="B41" s="228">
        <v>933</v>
      </c>
      <c r="C41" s="228" t="s">
        <v>203</v>
      </c>
      <c r="D41" s="228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28">
        <v>240</v>
      </c>
      <c r="J41" s="71">
        <f>52+20+3+70+13.3+70</f>
        <v>228.3</v>
      </c>
      <c r="K41" s="71">
        <f>25.38+67.3-6.8-26.2</f>
        <v>59.67999999999999</v>
      </c>
      <c r="L41" s="58">
        <f>28.5-6.34</f>
        <v>22.16</v>
      </c>
    </row>
    <row r="42" spans="1:12" ht="14.25">
      <c r="A42" s="69" t="s">
        <v>276</v>
      </c>
      <c r="B42" s="228">
        <v>933</v>
      </c>
      <c r="C42" s="228" t="s">
        <v>203</v>
      </c>
      <c r="D42" s="228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28">
        <v>800</v>
      </c>
      <c r="J42" s="155">
        <f>J43</f>
        <v>34.5</v>
      </c>
      <c r="K42" s="155">
        <f>K43</f>
        <v>0</v>
      </c>
      <c r="L42" s="156">
        <f>L43</f>
        <v>0</v>
      </c>
    </row>
    <row r="43" spans="1:12" ht="14.25">
      <c r="A43" s="69" t="s">
        <v>165</v>
      </c>
      <c r="B43" s="157">
        <v>933</v>
      </c>
      <c r="C43" s="157" t="s">
        <v>203</v>
      </c>
      <c r="D43" s="157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7" t="s">
        <v>155</v>
      </c>
      <c r="J43" s="71">
        <v>34.5</v>
      </c>
      <c r="K43" s="71">
        <v>0</v>
      </c>
      <c r="L43" s="58">
        <v>0</v>
      </c>
    </row>
    <row r="44" spans="1:12" ht="57">
      <c r="A44" s="69" t="s">
        <v>256</v>
      </c>
      <c r="B44" s="157">
        <v>933</v>
      </c>
      <c r="C44" s="157" t="s">
        <v>203</v>
      </c>
      <c r="D44" s="157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7" t="s">
        <v>202</v>
      </c>
      <c r="J44" s="99">
        <f>J45+J50</f>
        <v>59.599999999999994</v>
      </c>
      <c r="K44" s="99">
        <f>K45+K50</f>
        <v>59.599999999999994</v>
      </c>
      <c r="L44" s="100">
        <f>L45+L50</f>
        <v>59.599999999999994</v>
      </c>
    </row>
    <row r="45" spans="1:12" ht="69" customHeight="1">
      <c r="A45" s="69" t="s">
        <v>256</v>
      </c>
      <c r="B45" s="157">
        <v>933</v>
      </c>
      <c r="C45" s="157" t="s">
        <v>203</v>
      </c>
      <c r="D45" s="157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7" t="s">
        <v>202</v>
      </c>
      <c r="J45" s="99">
        <f>J46+J48</f>
        <v>29.799999999999997</v>
      </c>
      <c r="K45" s="99">
        <f>K46+K48</f>
        <v>29.8</v>
      </c>
      <c r="L45" s="100">
        <f>L46+L48</f>
        <v>29.8</v>
      </c>
    </row>
    <row r="46" spans="1:12" ht="57.75" customHeight="1">
      <c r="A46" s="69" t="s">
        <v>287</v>
      </c>
      <c r="B46" s="157">
        <v>933</v>
      </c>
      <c r="C46" s="157" t="s">
        <v>203</v>
      </c>
      <c r="D46" s="157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7" t="s">
        <v>288</v>
      </c>
      <c r="J46" s="99">
        <f>J47</f>
        <v>26.56</v>
      </c>
      <c r="K46" s="99">
        <f>K47</f>
        <v>26.6</v>
      </c>
      <c r="L46" s="100">
        <f>L47</f>
        <v>26.6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20.4+6.16</f>
        <v>26.56</v>
      </c>
      <c r="K47" s="71">
        <v>26.6</v>
      </c>
      <c r="L47" s="58">
        <v>26.6</v>
      </c>
    </row>
    <row r="48" spans="1:12" ht="28.5">
      <c r="A48" s="69" t="s">
        <v>275</v>
      </c>
      <c r="B48" s="157">
        <v>933</v>
      </c>
      <c r="C48" s="157" t="s">
        <v>203</v>
      </c>
      <c r="D48" s="157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289</v>
      </c>
      <c r="J48" s="71">
        <f>J49</f>
        <v>3.24</v>
      </c>
      <c r="K48" s="71">
        <f>K49</f>
        <v>3.2</v>
      </c>
      <c r="L48" s="58">
        <f>L49</f>
        <v>3.2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3.24</v>
      </c>
      <c r="K49" s="71">
        <v>3.2</v>
      </c>
      <c r="L49" s="58">
        <v>3.2</v>
      </c>
    </row>
    <row r="50" spans="1:12" ht="61.5" customHeight="1">
      <c r="A50" s="62" t="s">
        <v>257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5">
        <f>J52+J54</f>
        <v>29.799999999999997</v>
      </c>
      <c r="K50" s="155">
        <f>K52+K54</f>
        <v>29.799999999999997</v>
      </c>
      <c r="L50" s="156">
        <f>L52+L54</f>
        <v>29.799999999999997</v>
      </c>
    </row>
    <row r="51" spans="1:12" s="47" customFormat="1" ht="57">
      <c r="A51" s="69" t="s">
        <v>287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5">
        <f>J52</f>
        <v>26.56</v>
      </c>
      <c r="K51" s="155">
        <f>K52</f>
        <v>26.56</v>
      </c>
      <c r="L51" s="156">
        <f>L52</f>
        <v>26.56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20.4+6.16</f>
        <v>26.56</v>
      </c>
      <c r="K52" s="71">
        <f>20.4+6.16</f>
        <v>26.56</v>
      </c>
      <c r="L52" s="71">
        <f>20.4+6.16</f>
        <v>26.56</v>
      </c>
    </row>
    <row r="53" spans="1:12" ht="28.5">
      <c r="A53" s="69" t="s">
        <v>275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289</v>
      </c>
      <c r="J53" s="155">
        <f>J54</f>
        <v>3.24</v>
      </c>
      <c r="K53" s="155">
        <f>K54</f>
        <v>3.24</v>
      </c>
      <c r="L53" s="156">
        <f>L54</f>
        <v>3.24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3.24</v>
      </c>
      <c r="K54" s="71">
        <v>3.24</v>
      </c>
      <c r="L54" s="58">
        <v>3.24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99">
        <f>J56</f>
        <v>0.4</v>
      </c>
      <c r="K55" s="99">
        <f aca="true" t="shared" si="1" ref="K55:L57">K56</f>
        <v>0.4</v>
      </c>
      <c r="L55" s="100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99">
        <f>J57</f>
        <v>0.4</v>
      </c>
      <c r="K56" s="99">
        <f t="shared" si="1"/>
        <v>0.4</v>
      </c>
      <c r="L56" s="100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99">
        <f>J58</f>
        <v>0.4</v>
      </c>
      <c r="K57" s="99">
        <f t="shared" si="1"/>
        <v>0.4</v>
      </c>
      <c r="L57" s="100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99">
        <f>J60</f>
        <v>0.4</v>
      </c>
      <c r="K58" s="99">
        <f>K60</f>
        <v>0.4</v>
      </c>
      <c r="L58" s="100">
        <f>L60</f>
        <v>0.4</v>
      </c>
    </row>
    <row r="59" spans="1:12" ht="28.5">
      <c r="A59" s="69" t="s">
        <v>275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289</v>
      </c>
      <c r="J59" s="99">
        <f>J60</f>
        <v>0.4</v>
      </c>
      <c r="K59" s="99">
        <f>K60</f>
        <v>0.4</v>
      </c>
      <c r="L59" s="100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99">
        <f aca="true" t="shared" si="2" ref="J61:L62">J62</f>
        <v>29.8</v>
      </c>
      <c r="K61" s="99">
        <f t="shared" si="2"/>
        <v>29.8</v>
      </c>
      <c r="L61" s="100">
        <f t="shared" si="2"/>
        <v>29.8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99">
        <f t="shared" si="2"/>
        <v>29.8</v>
      </c>
      <c r="K62" s="99">
        <f t="shared" si="2"/>
        <v>29.8</v>
      </c>
      <c r="L62" s="100">
        <f t="shared" si="2"/>
        <v>29.8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99">
        <f>J68+J64</f>
        <v>29.8</v>
      </c>
      <c r="K63" s="99">
        <f>K68+K64</f>
        <v>29.8</v>
      </c>
      <c r="L63" s="100">
        <f>L68+L64</f>
        <v>29.8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290</v>
      </c>
      <c r="I64" s="52" t="s">
        <v>202</v>
      </c>
      <c r="J64" s="99">
        <f>J66+J67</f>
        <v>29.8</v>
      </c>
      <c r="K64" s="99">
        <f>K66+K67</f>
        <v>29.8</v>
      </c>
      <c r="L64" s="100">
        <f>L66+L67</f>
        <v>29.8</v>
      </c>
    </row>
    <row r="65" spans="1:12" ht="14.25">
      <c r="A65" s="162" t="s">
        <v>278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290</v>
      </c>
      <c r="I65" s="52" t="s">
        <v>291</v>
      </c>
      <c r="J65" s="99">
        <f>J66</f>
        <v>29.8</v>
      </c>
      <c r="K65" s="99">
        <f>K66</f>
        <v>29.8</v>
      </c>
      <c r="L65" s="100">
        <f>L66</f>
        <v>29.8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290</v>
      </c>
      <c r="I66" s="52" t="s">
        <v>85</v>
      </c>
      <c r="J66" s="71">
        <v>29.8</v>
      </c>
      <c r="K66" s="71">
        <v>29.8</v>
      </c>
      <c r="L66" s="58">
        <v>29.8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3">
        <f>J68</f>
        <v>0</v>
      </c>
      <c r="K67" s="103">
        <f>K68</f>
        <v>0</v>
      </c>
      <c r="L67" s="104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99">
        <f>J73</f>
        <v>0</v>
      </c>
      <c r="K68" s="99">
        <f>K73</f>
        <v>0</v>
      </c>
      <c r="L68" s="100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99">
        <f>J70</f>
        <v>0</v>
      </c>
      <c r="K69" s="99">
        <f>K73</f>
        <v>0</v>
      </c>
      <c r="L69" s="100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99">
        <f>J71</f>
        <v>0</v>
      </c>
      <c r="K70" s="99">
        <f aca="true" t="shared" si="3" ref="K70:L72">K71</f>
        <v>0</v>
      </c>
      <c r="L70" s="100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99">
        <f>J72</f>
        <v>0</v>
      </c>
      <c r="K71" s="99">
        <f t="shared" si="3"/>
        <v>0</v>
      </c>
      <c r="L71" s="100">
        <f t="shared" si="3"/>
        <v>0</v>
      </c>
    </row>
    <row r="72" spans="1:12" ht="14.25">
      <c r="A72" s="162" t="s">
        <v>276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286</v>
      </c>
      <c r="J72" s="99">
        <f>J73</f>
        <v>0</v>
      </c>
      <c r="K72" s="99">
        <f t="shared" si="3"/>
        <v>0</v>
      </c>
      <c r="L72" s="100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3">
        <f aca="true" t="shared" si="4" ref="J74:L77">J75</f>
        <v>1</v>
      </c>
      <c r="K74" s="103">
        <f t="shared" si="4"/>
        <v>1</v>
      </c>
      <c r="L74" s="104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99">
        <f t="shared" si="4"/>
        <v>1</v>
      </c>
      <c r="K75" s="99">
        <f t="shared" si="4"/>
        <v>1</v>
      </c>
      <c r="L75" s="100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99">
        <f t="shared" si="4"/>
        <v>1</v>
      </c>
      <c r="K76" s="99">
        <f t="shared" si="4"/>
        <v>1</v>
      </c>
      <c r="L76" s="100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99">
        <f t="shared" si="4"/>
        <v>1</v>
      </c>
      <c r="K77" s="99">
        <f t="shared" si="4"/>
        <v>1</v>
      </c>
      <c r="L77" s="100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99">
        <f>J80</f>
        <v>1</v>
      </c>
      <c r="K78" s="99">
        <f>K80</f>
        <v>1</v>
      </c>
      <c r="L78" s="100">
        <f>L80</f>
        <v>1</v>
      </c>
    </row>
    <row r="79" spans="1:12" ht="14.25">
      <c r="A79" s="162" t="s">
        <v>276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286</v>
      </c>
      <c r="J79" s="99">
        <f>J80</f>
        <v>1</v>
      </c>
      <c r="K79" s="99">
        <f>K80</f>
        <v>1</v>
      </c>
      <c r="L79" s="100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99">
        <f aca="true" t="shared" si="5" ref="J81:L82">J82</f>
        <v>0</v>
      </c>
      <c r="K81" s="99">
        <f t="shared" si="5"/>
        <v>0</v>
      </c>
      <c r="L81" s="100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99">
        <f t="shared" si="5"/>
        <v>0</v>
      </c>
      <c r="K82" s="99">
        <f t="shared" si="5"/>
        <v>0</v>
      </c>
      <c r="L82" s="100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99">
        <f>J84+J88</f>
        <v>0</v>
      </c>
      <c r="K83" s="99">
        <f>K84+K88</f>
        <v>0</v>
      </c>
      <c r="L83" s="100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99">
        <f>J85</f>
        <v>0</v>
      </c>
      <c r="K84" s="99">
        <f>K85</f>
        <v>0</v>
      </c>
      <c r="L84" s="100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99">
        <f>J87</f>
        <v>0</v>
      </c>
      <c r="K85" s="99">
        <f>K87</f>
        <v>0</v>
      </c>
      <c r="L85" s="100">
        <f>L87</f>
        <v>0</v>
      </c>
    </row>
    <row r="86" spans="1:12" ht="14.25">
      <c r="A86" s="162" t="s">
        <v>276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286</v>
      </c>
      <c r="J86" s="99">
        <f>J87</f>
        <v>0</v>
      </c>
      <c r="K86" s="99">
        <f>K87</f>
        <v>0</v>
      </c>
      <c r="L86" s="100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99">
        <f>J89+J92</f>
        <v>0</v>
      </c>
      <c r="K88" s="99">
        <f>K89+K92</f>
        <v>0</v>
      </c>
      <c r="L88" s="100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99">
        <f>J91</f>
        <v>0</v>
      </c>
      <c r="K89" s="99">
        <f>K91</f>
        <v>0</v>
      </c>
      <c r="L89" s="100">
        <f>L91</f>
        <v>0</v>
      </c>
    </row>
    <row r="90" spans="1:12" ht="28.5">
      <c r="A90" s="69" t="s">
        <v>275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289</v>
      </c>
      <c r="J90" s="99">
        <f>J91</f>
        <v>0</v>
      </c>
      <c r="K90" s="99">
        <f>K91</f>
        <v>0</v>
      </c>
      <c r="L90" s="100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99">
        <f>J94</f>
        <v>0</v>
      </c>
      <c r="K92" s="99">
        <f>K94</f>
        <v>0</v>
      </c>
      <c r="L92" s="100">
        <f>L94</f>
        <v>0</v>
      </c>
    </row>
    <row r="93" spans="1:12" ht="28.5">
      <c r="A93" s="69" t="s">
        <v>275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289</v>
      </c>
      <c r="J93" s="99">
        <f>J94</f>
        <v>0</v>
      </c>
      <c r="K93" s="99">
        <f>K94</f>
        <v>0</v>
      </c>
      <c r="L93" s="100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1">
        <f aca="true" t="shared" si="6" ref="J95:K98">J96</f>
        <v>95.3</v>
      </c>
      <c r="K95" s="101">
        <f t="shared" si="6"/>
        <v>96</v>
      </c>
      <c r="L95" s="102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3">
        <f t="shared" si="6"/>
        <v>95.3</v>
      </c>
      <c r="K96" s="103">
        <f t="shared" si="6"/>
        <v>96</v>
      </c>
      <c r="L96" s="104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99">
        <f t="shared" si="6"/>
        <v>95.3</v>
      </c>
      <c r="K97" s="99">
        <f t="shared" si="6"/>
        <v>96</v>
      </c>
      <c r="L97" s="100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99">
        <f t="shared" si="6"/>
        <v>95.3</v>
      </c>
      <c r="K98" s="99">
        <f t="shared" si="6"/>
        <v>96</v>
      </c>
      <c r="L98" s="100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99">
        <f>J100+J102</f>
        <v>95.3</v>
      </c>
      <c r="K99" s="99">
        <f>K100+K102</f>
        <v>96</v>
      </c>
      <c r="L99" s="99">
        <f>L100+L102</f>
        <v>96</v>
      </c>
    </row>
    <row r="100" spans="1:12" ht="57">
      <c r="A100" s="69" t="s">
        <v>287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288</v>
      </c>
      <c r="J100" s="99">
        <f>J101</f>
        <v>90.7</v>
      </c>
      <c r="K100" s="99">
        <f>K101</f>
        <v>91.4</v>
      </c>
      <c r="L100" s="100">
        <f>L101</f>
        <v>91.4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f>69.662+21.038</f>
        <v>90.7</v>
      </c>
      <c r="K101" s="71">
        <f>70.2+21.2</f>
        <v>91.4</v>
      </c>
      <c r="L101" s="58">
        <v>91.4</v>
      </c>
    </row>
    <row r="102" spans="1:12" s="47" customFormat="1" ht="16.5" customHeight="1">
      <c r="A102" s="69" t="s">
        <v>275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289</v>
      </c>
      <c r="J102" s="155">
        <f>J103</f>
        <v>4.6</v>
      </c>
      <c r="K102" s="155">
        <f>K103</f>
        <v>4.6</v>
      </c>
      <c r="L102" s="156">
        <f>L103</f>
        <v>4.6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4.6</v>
      </c>
      <c r="K103" s="71">
        <v>4.6</v>
      </c>
      <c r="L103" s="58">
        <v>4.6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1">
        <f>J105</f>
        <v>0</v>
      </c>
      <c r="K104" s="101">
        <f aca="true" t="shared" si="7" ref="K104:L107">K105</f>
        <v>0</v>
      </c>
      <c r="L104" s="102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3">
        <f>J106</f>
        <v>0</v>
      </c>
      <c r="K105" s="103">
        <f t="shared" si="7"/>
        <v>0</v>
      </c>
      <c r="L105" s="104">
        <f t="shared" si="7"/>
        <v>0</v>
      </c>
    </row>
    <row r="106" spans="1:16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99">
        <f>J107</f>
        <v>0</v>
      </c>
      <c r="K106" s="99">
        <f t="shared" si="7"/>
        <v>0</v>
      </c>
      <c r="L106" s="100">
        <f t="shared" si="7"/>
        <v>0</v>
      </c>
      <c r="P106" s="243"/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99">
        <f>J108+J111</f>
        <v>0</v>
      </c>
      <c r="K107" s="99">
        <f t="shared" si="7"/>
        <v>0</v>
      </c>
      <c r="L107" s="100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99">
        <f>J110</f>
        <v>0</v>
      </c>
      <c r="K108" s="99">
        <f>K110</f>
        <v>0</v>
      </c>
      <c r="L108" s="100">
        <f>L110</f>
        <v>0</v>
      </c>
    </row>
    <row r="109" spans="1:12" ht="28.5">
      <c r="A109" s="69" t="s">
        <v>275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289</v>
      </c>
      <c r="J109" s="99">
        <f>J110</f>
        <v>0</v>
      </c>
      <c r="K109" s="99">
        <f>K110</f>
        <v>0</v>
      </c>
      <c r="L109" s="100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/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99">
        <f>J113</f>
        <v>0</v>
      </c>
      <c r="K111" s="99">
        <f>K113</f>
        <v>0</v>
      </c>
      <c r="L111" s="100">
        <f>L113</f>
        <v>0</v>
      </c>
    </row>
    <row r="112" spans="1:12" ht="28.5">
      <c r="A112" s="69" t="s">
        <v>275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289</v>
      </c>
      <c r="J112" s="99">
        <f>J113</f>
        <v>0</v>
      </c>
      <c r="K112" s="99">
        <f>K113</f>
        <v>0</v>
      </c>
      <c r="L112" s="100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/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1">
        <f aca="true" t="shared" si="8" ref="J114:L116">J115</f>
        <v>235.9</v>
      </c>
      <c r="K114" s="101">
        <f t="shared" si="8"/>
        <v>275.3</v>
      </c>
      <c r="L114" s="102">
        <f t="shared" si="8"/>
        <v>314.6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3">
        <f t="shared" si="8"/>
        <v>235.9</v>
      </c>
      <c r="K115" s="103">
        <f t="shared" si="8"/>
        <v>275.3</v>
      </c>
      <c r="L115" s="104">
        <f t="shared" si="8"/>
        <v>314.6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99">
        <f t="shared" si="8"/>
        <v>235.9</v>
      </c>
      <c r="K116" s="99">
        <f t="shared" si="8"/>
        <v>275.3</v>
      </c>
      <c r="L116" s="100">
        <f t="shared" si="8"/>
        <v>314.6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99">
        <f>J118+J123</f>
        <v>235.9</v>
      </c>
      <c r="K117" s="99">
        <f>K118+K123</f>
        <v>275.3</v>
      </c>
      <c r="L117" s="100">
        <f>L118+L123</f>
        <v>314.6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99">
        <f>J119</f>
        <v>0</v>
      </c>
      <c r="K118" s="99">
        <f>K119</f>
        <v>0</v>
      </c>
      <c r="L118" s="100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99">
        <f>SUM(J121:J122)</f>
        <v>0</v>
      </c>
      <c r="K119" s="99">
        <f>SUM(K121:K122)</f>
        <v>0</v>
      </c>
      <c r="L119" s="100">
        <f>SUM(L121:L122)</f>
        <v>0</v>
      </c>
    </row>
    <row r="120" spans="1:12" ht="28.5">
      <c r="A120" s="69" t="s">
        <v>275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99">
        <f>J121</f>
        <v>0</v>
      </c>
      <c r="K120" s="99">
        <f>K121</f>
        <v>0</v>
      </c>
      <c r="L120" s="100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99">
        <f>J124</f>
        <v>235.9</v>
      </c>
      <c r="K123" s="99">
        <f>K124</f>
        <v>275.3</v>
      </c>
      <c r="L123" s="100">
        <f>L124</f>
        <v>314.6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99">
        <f>SUM(J126:J127)</f>
        <v>235.9</v>
      </c>
      <c r="K124" s="99">
        <f>SUM(K126:K127)</f>
        <v>275.3</v>
      </c>
      <c r="L124" s="100">
        <f>SUM(L126:L127)</f>
        <v>314.6</v>
      </c>
    </row>
    <row r="125" spans="1:12" ht="28.5">
      <c r="A125" s="69" t="s">
        <v>275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99">
        <f>J126</f>
        <v>235.9</v>
      </c>
      <c r="K125" s="99">
        <f>K126</f>
        <v>275.3</v>
      </c>
      <c r="L125" s="100">
        <f>L126</f>
        <v>314.6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v>235.9</v>
      </c>
      <c r="K126" s="71">
        <v>275.3</v>
      </c>
      <c r="L126" s="58">
        <v>314.6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1">
        <f>J129+J139+J157</f>
        <v>145.3</v>
      </c>
      <c r="K128" s="101">
        <f>K129+K139+K157</f>
        <v>154.89000000000001</v>
      </c>
      <c r="L128" s="102">
        <f>L129+L139+L157</f>
        <v>58.66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3">
        <f aca="true" t="shared" si="9" ref="J129:L130">J130</f>
        <v>0</v>
      </c>
      <c r="K129" s="103">
        <f t="shared" si="9"/>
        <v>0</v>
      </c>
      <c r="L129" s="104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99">
        <f t="shared" si="9"/>
        <v>0</v>
      </c>
      <c r="K130" s="99">
        <f t="shared" si="9"/>
        <v>0</v>
      </c>
      <c r="L130" s="100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99">
        <f>J132+J136</f>
        <v>0</v>
      </c>
      <c r="K131" s="99">
        <f>K132+K136</f>
        <v>0</v>
      </c>
      <c r="L131" s="100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99">
        <f>J133</f>
        <v>0</v>
      </c>
      <c r="K132" s="99">
        <f>K133</f>
        <v>0</v>
      </c>
      <c r="L132" s="100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99">
        <f>J135</f>
        <v>0</v>
      </c>
      <c r="K133" s="99">
        <f>K135</f>
        <v>0</v>
      </c>
      <c r="L133" s="100">
        <f>L135</f>
        <v>0</v>
      </c>
    </row>
    <row r="134" spans="1:12" ht="28.5" hidden="1">
      <c r="A134" s="69" t="s">
        <v>275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289</v>
      </c>
      <c r="J134" s="99">
        <f>J135</f>
        <v>0</v>
      </c>
      <c r="K134" s="99">
        <f>K135</f>
        <v>0</v>
      </c>
      <c r="L134" s="100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99">
        <f aca="true" t="shared" si="10" ref="J136:L137">J137</f>
        <v>0</v>
      </c>
      <c r="K136" s="99">
        <f t="shared" si="10"/>
        <v>0</v>
      </c>
      <c r="L136" s="100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99">
        <f t="shared" si="10"/>
        <v>0</v>
      </c>
      <c r="K137" s="99">
        <f t="shared" si="10"/>
        <v>0</v>
      </c>
      <c r="L137" s="100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3">
        <f>J140+J150</f>
        <v>47.8</v>
      </c>
      <c r="K139" s="103">
        <f>K140+K150</f>
        <v>25.4</v>
      </c>
      <c r="L139" s="104">
        <f>L140+L150</f>
        <v>37.4</v>
      </c>
    </row>
    <row r="140" spans="1:12" ht="36" customHeight="1" hidden="1">
      <c r="A140" s="62" t="s">
        <v>292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99">
        <f>J141</f>
        <v>0</v>
      </c>
      <c r="K140" s="99">
        <f>K141</f>
        <v>0</v>
      </c>
      <c r="L140" s="100">
        <f>L141</f>
        <v>0</v>
      </c>
    </row>
    <row r="141" spans="1:12" s="47" customFormat="1" ht="57" hidden="1">
      <c r="A141" s="62" t="s">
        <v>293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99">
        <f>J142+J144+J147</f>
        <v>0</v>
      </c>
      <c r="K141" s="99">
        <f>K142+K144+K147</f>
        <v>0</v>
      </c>
      <c r="L141" s="100">
        <f>L142+L144+L147</f>
        <v>0</v>
      </c>
    </row>
    <row r="142" spans="1:12" ht="42.75" hidden="1">
      <c r="A142" s="62" t="s">
        <v>294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99">
        <f>J143</f>
        <v>0</v>
      </c>
      <c r="K142" s="99">
        <f>K143</f>
        <v>0</v>
      </c>
      <c r="L142" s="100">
        <f>L143</f>
        <v>0</v>
      </c>
    </row>
    <row r="143" spans="1:12" ht="57" hidden="1">
      <c r="A143" s="62" t="s">
        <v>295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99">
        <f aca="true" t="shared" si="11" ref="J144:L145">J145</f>
        <v>0</v>
      </c>
      <c r="K144" s="99">
        <f t="shared" si="11"/>
        <v>0</v>
      </c>
      <c r="L144" s="100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99">
        <f t="shared" si="11"/>
        <v>0</v>
      </c>
      <c r="K145" s="99">
        <f t="shared" si="11"/>
        <v>0</v>
      </c>
      <c r="L145" s="100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99">
        <f aca="true" t="shared" si="12" ref="J147:L148">J148</f>
        <v>0</v>
      </c>
      <c r="K147" s="99">
        <f t="shared" si="12"/>
        <v>0</v>
      </c>
      <c r="L147" s="100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99">
        <f t="shared" si="12"/>
        <v>0</v>
      </c>
      <c r="K148" s="99">
        <f t="shared" si="12"/>
        <v>0</v>
      </c>
      <c r="L148" s="100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99">
        <f aca="true" t="shared" si="13" ref="J150:L151">J151</f>
        <v>47.8</v>
      </c>
      <c r="K150" s="99">
        <f t="shared" si="13"/>
        <v>25.4</v>
      </c>
      <c r="L150" s="100">
        <f t="shared" si="13"/>
        <v>37.4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99">
        <f t="shared" si="13"/>
        <v>47.8</v>
      </c>
      <c r="K151" s="99">
        <f t="shared" si="13"/>
        <v>25.4</v>
      </c>
      <c r="L151" s="100">
        <f t="shared" si="13"/>
        <v>37.4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99">
        <f>J153+J155</f>
        <v>47.8</v>
      </c>
      <c r="K152" s="99">
        <f>K153+K155</f>
        <v>25.4</v>
      </c>
      <c r="L152" s="100">
        <f>L153+L155</f>
        <v>37.4</v>
      </c>
    </row>
    <row r="153" spans="1:12" ht="29.25" customHeight="1">
      <c r="A153" s="62" t="s">
        <v>318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317</v>
      </c>
      <c r="I153" s="52"/>
      <c r="J153" s="99">
        <f aca="true" t="shared" si="14" ref="J153:L155">J154</f>
        <v>47.8</v>
      </c>
      <c r="K153" s="99">
        <f t="shared" si="14"/>
        <v>25.4</v>
      </c>
      <c r="L153" s="100">
        <f t="shared" si="14"/>
        <v>37.4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317</v>
      </c>
      <c r="I154" s="52" t="s">
        <v>156</v>
      </c>
      <c r="J154" s="71">
        <v>47.8</v>
      </c>
      <c r="K154" s="71">
        <v>25.4</v>
      </c>
      <c r="L154" s="58">
        <v>37.4</v>
      </c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99">
        <f t="shared" si="14"/>
        <v>0</v>
      </c>
      <c r="K155" s="99">
        <f t="shared" si="14"/>
        <v>0</v>
      </c>
      <c r="L155" s="100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3">
        <f>J158</f>
        <v>97.5</v>
      </c>
      <c r="K157" s="103">
        <f aca="true" t="shared" si="15" ref="K157:L159">K158</f>
        <v>129.49</v>
      </c>
      <c r="L157" s="100">
        <f t="shared" si="15"/>
        <v>21.26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99">
        <f>J159</f>
        <v>97.5</v>
      </c>
      <c r="K158" s="99">
        <f t="shared" si="15"/>
        <v>129.49</v>
      </c>
      <c r="L158" s="100">
        <f t="shared" si="15"/>
        <v>21.26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99">
        <f>J160</f>
        <v>97.5</v>
      </c>
      <c r="K159" s="99">
        <f t="shared" si="15"/>
        <v>129.49</v>
      </c>
      <c r="L159" s="100">
        <f t="shared" si="15"/>
        <v>21.26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99">
        <f>J161+J166+J169+J172</f>
        <v>97.5</v>
      </c>
      <c r="K160" s="99">
        <f>K161+K166+K169+K172</f>
        <v>129.49</v>
      </c>
      <c r="L160" s="100">
        <f>L161+L166+L169+L172</f>
        <v>21.26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99">
        <f>J162+J164</f>
        <v>30</v>
      </c>
      <c r="K161" s="99">
        <f>SUM(K163:K165)</f>
        <v>31.8</v>
      </c>
      <c r="L161" s="100">
        <f>SUM(L163:L165)</f>
        <v>0</v>
      </c>
    </row>
    <row r="162" spans="1:12" ht="28.5">
      <c r="A162" s="69" t="s">
        <v>275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289</v>
      </c>
      <c r="J162" s="99">
        <f>J163</f>
        <v>30</v>
      </c>
      <c r="K162" s="99">
        <f>K163</f>
        <v>31.8</v>
      </c>
      <c r="L162" s="100">
        <f>L163</f>
        <v>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31.8</v>
      </c>
      <c r="L163" s="58"/>
    </row>
    <row r="164" spans="1:12" ht="28.5">
      <c r="A164" s="147" t="s">
        <v>296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297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99">
        <f>SUM(J167:J168)</f>
        <v>0</v>
      </c>
      <c r="K166" s="99">
        <f>SUM(K167:K168)</f>
        <v>0</v>
      </c>
      <c r="L166" s="100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99">
        <f>SUM(J170:J171)</f>
        <v>0</v>
      </c>
      <c r="K169" s="99">
        <f>SUM(K170:K171)</f>
        <v>0</v>
      </c>
      <c r="L169" s="100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/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4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99">
        <f>SUM(J174:J175)</f>
        <v>67.5</v>
      </c>
      <c r="K172" s="99">
        <f>SUM(K174:K175)</f>
        <v>97.69</v>
      </c>
      <c r="L172" s="100">
        <f>SUM(L174:L175)</f>
        <v>21.26</v>
      </c>
    </row>
    <row r="173" spans="1:12" ht="28.5">
      <c r="A173" s="69" t="s">
        <v>275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289</v>
      </c>
      <c r="J173" s="99">
        <f>J174</f>
        <v>67.5</v>
      </c>
      <c r="K173" s="99">
        <f>K174</f>
        <v>97.69</v>
      </c>
      <c r="L173" s="100">
        <f>L174</f>
        <v>21.26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65.5+2</f>
        <v>67.5</v>
      </c>
      <c r="K174" s="71">
        <f>1.99+95.7</f>
        <v>97.69</v>
      </c>
      <c r="L174" s="58">
        <f>1.96+19.3</f>
        <v>21.26</v>
      </c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1">
        <f aca="true" t="shared" si="16" ref="J176:L184">J177</f>
        <v>0</v>
      </c>
      <c r="K176" s="101">
        <f t="shared" si="16"/>
        <v>0</v>
      </c>
      <c r="L176" s="102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3">
        <f t="shared" si="16"/>
        <v>0</v>
      </c>
      <c r="K177" s="103">
        <f t="shared" si="16"/>
        <v>0</v>
      </c>
      <c r="L177" s="104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99">
        <f t="shared" si="16"/>
        <v>0</v>
      </c>
      <c r="K178" s="99">
        <f t="shared" si="16"/>
        <v>0</v>
      </c>
      <c r="L178" s="100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99">
        <f>J183+J180</f>
        <v>0</v>
      </c>
      <c r="K179" s="99">
        <f>K183+K180</f>
        <v>0</v>
      </c>
      <c r="L179" s="100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99">
        <f>J181</f>
        <v>0</v>
      </c>
      <c r="K180" s="99">
        <f t="shared" si="16"/>
        <v>0</v>
      </c>
      <c r="L180" s="100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99">
        <f>J182</f>
        <v>0</v>
      </c>
      <c r="K181" s="99">
        <f t="shared" si="16"/>
        <v>0</v>
      </c>
      <c r="L181" s="100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5">
        <f t="shared" si="16"/>
        <v>0</v>
      </c>
      <c r="K183" s="155">
        <f t="shared" si="16"/>
        <v>0</v>
      </c>
      <c r="L183" s="156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5">
        <f t="shared" si="16"/>
        <v>0</v>
      </c>
      <c r="K184" s="155">
        <f t="shared" si="16"/>
        <v>0</v>
      </c>
      <c r="L184" s="156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5">
        <f>J187+J219</f>
        <v>185.4</v>
      </c>
      <c r="K186" s="155">
        <f>K187+K219</f>
        <v>178.4</v>
      </c>
      <c r="L186" s="156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5">
        <f>J188</f>
        <v>185.4</v>
      </c>
      <c r="K187" s="155">
        <f aca="true" t="shared" si="17" ref="K187:L190">K188</f>
        <v>178.4</v>
      </c>
      <c r="L187" s="156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5">
        <f>J189</f>
        <v>185.4</v>
      </c>
      <c r="K188" s="155">
        <f t="shared" si="17"/>
        <v>178.4</v>
      </c>
      <c r="L188" s="156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99">
        <f>J190</f>
        <v>185.4</v>
      </c>
      <c r="K189" s="99">
        <f t="shared" si="17"/>
        <v>178.4</v>
      </c>
      <c r="L189" s="100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99">
        <f>J191</f>
        <v>185.4</v>
      </c>
      <c r="K190" s="99">
        <f t="shared" si="17"/>
        <v>178.4</v>
      </c>
      <c r="L190" s="100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99">
        <f>J193</f>
        <v>185.4</v>
      </c>
      <c r="K191" s="99">
        <f>K193</f>
        <v>178.4</v>
      </c>
      <c r="L191" s="100">
        <f>L193</f>
        <v>179</v>
      </c>
    </row>
    <row r="192" spans="1:12" ht="14.25">
      <c r="A192" s="147" t="s">
        <v>298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299</v>
      </c>
      <c r="J192" s="99">
        <f>J193</f>
        <v>185.4</v>
      </c>
      <c r="K192" s="99">
        <f>K193</f>
        <v>178.4</v>
      </c>
      <c r="L192" s="100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f>178.4+7</f>
        <v>185.4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99">
        <f aca="true" t="shared" si="18" ref="J194:L196">J195</f>
        <v>7.285</v>
      </c>
      <c r="K194" s="99">
        <f t="shared" si="18"/>
        <v>4.5</v>
      </c>
      <c r="L194" s="100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3">
        <f t="shared" si="18"/>
        <v>7.285</v>
      </c>
      <c r="K195" s="103">
        <f t="shared" si="18"/>
        <v>4.5</v>
      </c>
      <c r="L195" s="104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99">
        <f t="shared" si="18"/>
        <v>7.285</v>
      </c>
      <c r="K196" s="99">
        <f t="shared" si="18"/>
        <v>4.5</v>
      </c>
      <c r="L196" s="100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99">
        <f>J199</f>
        <v>7.285</v>
      </c>
      <c r="K197" s="99">
        <f>K199</f>
        <v>4.5</v>
      </c>
      <c r="L197" s="100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99">
        <f>J199</f>
        <v>7.285</v>
      </c>
      <c r="K198" s="99">
        <f>K199</f>
        <v>4.5</v>
      </c>
      <c r="L198" s="100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99">
        <f>J201</f>
        <v>7.285</v>
      </c>
      <c r="K199" s="99">
        <f>K201</f>
        <v>4.5</v>
      </c>
      <c r="L199" s="100">
        <f>L201</f>
        <v>4</v>
      </c>
    </row>
    <row r="200" spans="1:12" ht="14.25">
      <c r="A200" s="147" t="s">
        <v>300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301</v>
      </c>
      <c r="J200" s="99">
        <f>J201</f>
        <v>7.285</v>
      </c>
      <c r="K200" s="99">
        <f>K201</f>
        <v>4.5</v>
      </c>
      <c r="L200" s="100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5" t="s">
        <v>283</v>
      </c>
      <c r="B202" s="146">
        <v>933</v>
      </c>
      <c r="C202" s="146">
        <v>99</v>
      </c>
      <c r="D202" s="146"/>
      <c r="E202" s="146"/>
      <c r="F202" s="146"/>
      <c r="G202" s="146"/>
      <c r="H202" s="146" t="s">
        <v>202</v>
      </c>
      <c r="I202" s="51"/>
      <c r="J202" s="99">
        <f aca="true" t="shared" si="19" ref="J202:L204">J203</f>
        <v>0</v>
      </c>
      <c r="K202" s="99">
        <f t="shared" si="19"/>
        <v>26.19</v>
      </c>
      <c r="L202" s="100">
        <f t="shared" si="19"/>
        <v>52.78</v>
      </c>
    </row>
    <row r="203" spans="1:12" ht="14.25">
      <c r="A203" s="147" t="s">
        <v>284</v>
      </c>
      <c r="B203" s="148">
        <v>933</v>
      </c>
      <c r="C203" s="148">
        <v>99</v>
      </c>
      <c r="D203" s="148">
        <v>99</v>
      </c>
      <c r="E203" s="148"/>
      <c r="F203" s="148"/>
      <c r="G203" s="148"/>
      <c r="H203" s="148"/>
      <c r="I203" s="53"/>
      <c r="J203" s="103">
        <f t="shared" si="19"/>
        <v>0</v>
      </c>
      <c r="K203" s="103">
        <f t="shared" si="19"/>
        <v>26.19</v>
      </c>
      <c r="L203" s="104">
        <f t="shared" si="19"/>
        <v>52.78</v>
      </c>
    </row>
    <row r="204" spans="1:12" ht="42.75">
      <c r="A204" s="62" t="s">
        <v>32</v>
      </c>
      <c r="B204" s="148">
        <v>933</v>
      </c>
      <c r="C204" s="148">
        <v>99</v>
      </c>
      <c r="D204" s="148">
        <v>99</v>
      </c>
      <c r="E204" s="148">
        <v>89</v>
      </c>
      <c r="F204" s="148" t="s">
        <v>4</v>
      </c>
      <c r="G204" s="148"/>
      <c r="H204" s="148"/>
      <c r="I204" s="52"/>
      <c r="J204" s="99">
        <f t="shared" si="19"/>
        <v>0</v>
      </c>
      <c r="K204" s="99">
        <f t="shared" si="19"/>
        <v>26.19</v>
      </c>
      <c r="L204" s="100">
        <f t="shared" si="19"/>
        <v>52.78</v>
      </c>
    </row>
    <row r="205" spans="1:12" ht="42.75">
      <c r="A205" s="62" t="s">
        <v>31</v>
      </c>
      <c r="B205" s="148">
        <v>933</v>
      </c>
      <c r="C205" s="148">
        <v>99</v>
      </c>
      <c r="D205" s="148">
        <v>99</v>
      </c>
      <c r="E205" s="148">
        <v>89</v>
      </c>
      <c r="F205" s="148">
        <v>1</v>
      </c>
      <c r="G205" s="149" t="s">
        <v>72</v>
      </c>
      <c r="H205" s="148"/>
      <c r="I205" s="52"/>
      <c r="J205" s="99">
        <f>J207</f>
        <v>0</v>
      </c>
      <c r="K205" s="99">
        <f>K207</f>
        <v>26.19</v>
      </c>
      <c r="L205" s="100">
        <f>L207</f>
        <v>52.78</v>
      </c>
    </row>
    <row r="206" spans="1:12" ht="14.25">
      <c r="A206" s="147" t="s">
        <v>284</v>
      </c>
      <c r="B206" s="148">
        <v>933</v>
      </c>
      <c r="C206" s="148">
        <v>99</v>
      </c>
      <c r="D206" s="148">
        <v>99</v>
      </c>
      <c r="E206" s="148">
        <v>89</v>
      </c>
      <c r="F206" s="148">
        <v>1</v>
      </c>
      <c r="G206" s="149" t="s">
        <v>72</v>
      </c>
      <c r="H206" s="148">
        <v>41990</v>
      </c>
      <c r="I206" s="52"/>
      <c r="J206" s="99">
        <f aca="true" t="shared" si="20" ref="J206:L207">J207</f>
        <v>0</v>
      </c>
      <c r="K206" s="99">
        <f t="shared" si="20"/>
        <v>26.19</v>
      </c>
      <c r="L206" s="100">
        <f t="shared" si="20"/>
        <v>52.78</v>
      </c>
    </row>
    <row r="207" spans="1:12" ht="28.5">
      <c r="A207" s="69" t="s">
        <v>275</v>
      </c>
      <c r="B207" s="148">
        <v>933</v>
      </c>
      <c r="C207" s="148">
        <v>99</v>
      </c>
      <c r="D207" s="148">
        <v>99</v>
      </c>
      <c r="E207" s="148">
        <v>89</v>
      </c>
      <c r="F207" s="148">
        <v>1</v>
      </c>
      <c r="G207" s="149" t="s">
        <v>72</v>
      </c>
      <c r="H207" s="148">
        <v>41990</v>
      </c>
      <c r="I207" s="52" t="s">
        <v>156</v>
      </c>
      <c r="J207" s="99">
        <f t="shared" si="20"/>
        <v>0</v>
      </c>
      <c r="K207" s="99">
        <f t="shared" si="20"/>
        <v>26.19</v>
      </c>
      <c r="L207" s="100">
        <f t="shared" si="20"/>
        <v>52.78</v>
      </c>
    </row>
    <row r="208" spans="1:12" ht="29.25" thickBot="1">
      <c r="A208" s="123" t="s">
        <v>161</v>
      </c>
      <c r="B208" s="150">
        <v>933</v>
      </c>
      <c r="C208" s="150">
        <v>99</v>
      </c>
      <c r="D208" s="150">
        <v>99</v>
      </c>
      <c r="E208" s="150">
        <v>89</v>
      </c>
      <c r="F208" s="150">
        <v>1</v>
      </c>
      <c r="G208" s="151" t="s">
        <v>72</v>
      </c>
      <c r="H208" s="150">
        <v>41990</v>
      </c>
      <c r="I208" s="57" t="s">
        <v>285</v>
      </c>
      <c r="J208" s="72">
        <v>0</v>
      </c>
      <c r="K208" s="72">
        <v>26.19</v>
      </c>
      <c r="L208" s="59">
        <v>52.78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2" stopIfTrue="1">
      <formula>$H15=""</formula>
    </cfRule>
    <cfRule type="expression" priority="12" dxfId="33" stopIfTrue="1">
      <formula>#REF!&lt;&gt;""</formula>
    </cfRule>
    <cfRule type="expression" priority="13" dxfId="34" stopIfTrue="1">
      <formula>AND($I15="",$H15&lt;&gt;"")</formula>
    </cfRule>
  </conditionalFormatting>
  <conditionalFormatting sqref="A13:H13 J113:L113 J88:L88 J14:L14 J157:L157 I96:L101 I79:L79">
    <cfRule type="expression" priority="14" dxfId="32" stopIfTrue="1">
      <formula>$C13=""</formula>
    </cfRule>
    <cfRule type="expression" priority="15" dxfId="33" stopIfTrue="1">
      <formula>$D13&lt;&gt;""</formula>
    </cfRule>
  </conditionalFormatting>
  <conditionalFormatting sqref="A45">
    <cfRule type="expression" priority="8" dxfId="32" stopIfTrue="1">
      <formula>$H45=""</formula>
    </cfRule>
    <cfRule type="expression" priority="9" dxfId="33" stopIfTrue="1">
      <formula>#REF!&lt;&gt;""</formula>
    </cfRule>
    <cfRule type="expression" priority="10" dxfId="34" stopIfTrue="1">
      <formula>AND($I45="",$H45&lt;&gt;"")</formula>
    </cfRule>
  </conditionalFormatting>
  <conditionalFormatting sqref="I79:L79">
    <cfRule type="expression" priority="6" dxfId="32" stopIfTrue="1">
      <formula>$C79=""</formula>
    </cfRule>
    <cfRule type="expression" priority="7" dxfId="33" stopIfTrue="1">
      <formula>$D79&lt;&gt;""</formula>
    </cfRule>
  </conditionalFormatting>
  <conditionalFormatting sqref="I32 I15:I18 A49 A54">
    <cfRule type="expression" priority="3" dxfId="32" stopIfTrue="1">
      <formula>$H15=""</formula>
    </cfRule>
    <cfRule type="expression" priority="4" dxfId="33" stopIfTrue="1">
      <formula>#REF!&lt;&gt;""</formula>
    </cfRule>
    <cfRule type="expression" priority="5" dxfId="34" stopIfTrue="1">
      <formula>AND($I15="",$H15&lt;&gt;"")</formula>
    </cfRule>
  </conditionalFormatting>
  <conditionalFormatting sqref="A13:H13 J128:L128 J104:L104 J14:L14 J176:L176 I114:L114 I95:L95">
    <cfRule type="expression" priority="1" dxfId="32" stopIfTrue="1">
      <formula>$C13=""</formula>
    </cfRule>
    <cfRule type="expression" priority="2" dxfId="33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PageLayoutView="0" workbookViewId="0" topLeftCell="A1">
      <selection activeCell="L44" sqref="L44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1" t="s">
        <v>221</v>
      </c>
      <c r="J1" s="16"/>
      <c r="K1" s="16"/>
    </row>
    <row r="2" spans="3:11" ht="21" customHeight="1">
      <c r="C2" s="14"/>
      <c r="I2" s="264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v>
      </c>
      <c r="J2" s="247"/>
      <c r="K2" s="247"/>
    </row>
    <row r="3" spans="3:11" ht="18.75">
      <c r="C3" s="14"/>
      <c r="I3" s="247"/>
      <c r="J3" s="247"/>
      <c r="K3" s="247"/>
    </row>
    <row r="4" spans="3:11" ht="18.75">
      <c r="C4" s="14"/>
      <c r="I4" s="247"/>
      <c r="J4" s="247"/>
      <c r="K4" s="247"/>
    </row>
    <row r="5" spans="3:11" ht="18.75">
      <c r="C5" s="14"/>
      <c r="D5" s="8"/>
      <c r="E5" s="8"/>
      <c r="F5" s="8"/>
      <c r="G5" s="8"/>
      <c r="I5" s="247"/>
      <c r="J5" s="247"/>
      <c r="K5" s="247"/>
    </row>
    <row r="6" spans="8:11" ht="16.5" customHeight="1">
      <c r="H6" s="9"/>
      <c r="I6" s="247"/>
      <c r="J6" s="247"/>
      <c r="K6" s="247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47"/>
      <c r="J7" s="247"/>
      <c r="K7" s="247"/>
    </row>
    <row r="8" spans="1:11" ht="140.25" customHeight="1">
      <c r="A8" s="265" t="s">
        <v>329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66" t="s">
        <v>198</v>
      </c>
      <c r="C11" s="268" t="s">
        <v>199</v>
      </c>
      <c r="D11" s="270" t="s">
        <v>200</v>
      </c>
      <c r="E11" s="266"/>
      <c r="F11" s="266"/>
      <c r="G11" s="271"/>
      <c r="H11" s="268" t="s">
        <v>201</v>
      </c>
      <c r="I11" s="254" t="s">
        <v>7</v>
      </c>
      <c r="J11" s="254"/>
      <c r="K11" s="255"/>
    </row>
    <row r="12" spans="1:11" s="29" customFormat="1" ht="16.5" thickBot="1">
      <c r="A12" s="97"/>
      <c r="B12" s="267"/>
      <c r="C12" s="269"/>
      <c r="D12" s="272"/>
      <c r="E12" s="267"/>
      <c r="F12" s="267"/>
      <c r="G12" s="273"/>
      <c r="H12" s="269"/>
      <c r="I12" s="96" t="s">
        <v>282</v>
      </c>
      <c r="J12" s="95" t="s">
        <v>319</v>
      </c>
      <c r="K12" s="96" t="s">
        <v>324</v>
      </c>
    </row>
    <row r="13" spans="1:15" ht="24.75" customHeight="1" thickBot="1">
      <c r="A13" s="165" t="s">
        <v>143</v>
      </c>
      <c r="B13" s="166"/>
      <c r="C13" s="166"/>
      <c r="D13" s="166"/>
      <c r="E13" s="166"/>
      <c r="F13" s="166"/>
      <c r="G13" s="166" t="s">
        <v>202</v>
      </c>
      <c r="H13" s="166" t="s">
        <v>202</v>
      </c>
      <c r="I13" s="167">
        <f>I14+I78+I93+I129+I121+I137+I85+I101</f>
        <v>2786.2850000000008</v>
      </c>
      <c r="J13" s="167">
        <f>J14+J78+J85+J93+J101+J121+J129+J137</f>
        <v>1478.8600000000001</v>
      </c>
      <c r="K13" s="167">
        <f>прил2!L13</f>
        <v>1546.07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68" t="s">
        <v>80</v>
      </c>
      <c r="B14" s="169" t="s">
        <v>203</v>
      </c>
      <c r="C14" s="169"/>
      <c r="D14" s="170"/>
      <c r="E14" s="170"/>
      <c r="F14" s="170"/>
      <c r="G14" s="170" t="s">
        <v>202</v>
      </c>
      <c r="H14" s="171" t="s">
        <v>202</v>
      </c>
      <c r="I14" s="172">
        <f>I15+I26+I42+I59+I65+I53+I72</f>
        <v>2117.1000000000004</v>
      </c>
      <c r="J14" s="172">
        <f>J15+J26++J42+J53+J59+J65</f>
        <v>743.5799999999999</v>
      </c>
      <c r="K14" s="172">
        <f>K15+K42+K59+K65+K53+K26</f>
        <v>830.25</v>
      </c>
    </row>
    <row r="15" spans="1:11" s="48" customFormat="1" ht="42.75">
      <c r="A15" s="173" t="s">
        <v>194</v>
      </c>
      <c r="B15" s="174" t="s">
        <v>203</v>
      </c>
      <c r="C15" s="174" t="s">
        <v>147</v>
      </c>
      <c r="D15" s="175"/>
      <c r="E15" s="175"/>
      <c r="F15" s="175"/>
      <c r="G15" s="175"/>
      <c r="H15" s="176"/>
      <c r="I15" s="177">
        <f>прил2!J15</f>
        <v>503.7</v>
      </c>
      <c r="J15" s="177">
        <f>прил2!K15</f>
        <v>106.30000000000001</v>
      </c>
      <c r="K15" s="177">
        <f>прил2!L15</f>
        <v>229.7</v>
      </c>
    </row>
    <row r="16" spans="1:11" ht="28.5">
      <c r="A16" s="173" t="s">
        <v>30</v>
      </c>
      <c r="B16" s="174" t="s">
        <v>203</v>
      </c>
      <c r="C16" s="174" t="s">
        <v>147</v>
      </c>
      <c r="D16" s="175" t="s">
        <v>218</v>
      </c>
      <c r="E16" s="175" t="s">
        <v>4</v>
      </c>
      <c r="F16" s="175"/>
      <c r="G16" s="175"/>
      <c r="H16" s="176"/>
      <c r="I16" s="178">
        <f>I17</f>
        <v>503.7</v>
      </c>
      <c r="J16" s="178">
        <f>J17</f>
        <v>106.30000000000001</v>
      </c>
      <c r="K16" s="178">
        <f>K17</f>
        <v>229.7</v>
      </c>
    </row>
    <row r="17" spans="1:11" ht="42.75">
      <c r="A17" s="173" t="s">
        <v>33</v>
      </c>
      <c r="B17" s="174" t="s">
        <v>203</v>
      </c>
      <c r="C17" s="174" t="s">
        <v>147</v>
      </c>
      <c r="D17" s="175" t="s">
        <v>218</v>
      </c>
      <c r="E17" s="175" t="s">
        <v>205</v>
      </c>
      <c r="F17" s="175"/>
      <c r="G17" s="175"/>
      <c r="H17" s="176"/>
      <c r="I17" s="178">
        <f>прил2!J16</f>
        <v>503.7</v>
      </c>
      <c r="J17" s="178">
        <f aca="true" t="shared" si="0" ref="J17:K20">J18</f>
        <v>106.30000000000001</v>
      </c>
      <c r="K17" s="178">
        <f t="shared" si="0"/>
        <v>229.7</v>
      </c>
    </row>
    <row r="18" spans="1:11" ht="35.25" customHeight="1">
      <c r="A18" s="131" t="s">
        <v>183</v>
      </c>
      <c r="B18" s="128" t="s">
        <v>203</v>
      </c>
      <c r="C18" s="128" t="s">
        <v>147</v>
      </c>
      <c r="D18" s="128" t="s">
        <v>218</v>
      </c>
      <c r="E18" s="128" t="s">
        <v>205</v>
      </c>
      <c r="F18" s="128" t="s">
        <v>72</v>
      </c>
      <c r="G18" s="128" t="s">
        <v>73</v>
      </c>
      <c r="H18" s="154"/>
      <c r="I18" s="130">
        <f>I19</f>
        <v>373.5</v>
      </c>
      <c r="J18" s="130">
        <f t="shared" si="0"/>
        <v>106.30000000000001</v>
      </c>
      <c r="K18" s="130">
        <f t="shared" si="0"/>
        <v>229.7</v>
      </c>
    </row>
    <row r="19" spans="1:11" ht="53.25" customHeight="1">
      <c r="A19" s="131" t="s">
        <v>174</v>
      </c>
      <c r="B19" s="128" t="s">
        <v>203</v>
      </c>
      <c r="C19" s="128" t="s">
        <v>147</v>
      </c>
      <c r="D19" s="128" t="s">
        <v>218</v>
      </c>
      <c r="E19" s="128" t="s">
        <v>205</v>
      </c>
      <c r="F19" s="128" t="s">
        <v>72</v>
      </c>
      <c r="G19" s="128">
        <v>41150</v>
      </c>
      <c r="H19" s="154"/>
      <c r="I19" s="130">
        <f>I20</f>
        <v>373.5</v>
      </c>
      <c r="J19" s="130">
        <f t="shared" si="0"/>
        <v>106.30000000000001</v>
      </c>
      <c r="K19" s="130">
        <f t="shared" si="0"/>
        <v>229.7</v>
      </c>
    </row>
    <row r="20" spans="1:11" ht="54.75" customHeight="1">
      <c r="A20" s="131" t="s">
        <v>273</v>
      </c>
      <c r="B20" s="128" t="s">
        <v>203</v>
      </c>
      <c r="C20" s="128" t="s">
        <v>147</v>
      </c>
      <c r="D20" s="128" t="s">
        <v>218</v>
      </c>
      <c r="E20" s="128" t="s">
        <v>205</v>
      </c>
      <c r="F20" s="128" t="s">
        <v>72</v>
      </c>
      <c r="G20" s="128">
        <v>41150</v>
      </c>
      <c r="H20" s="154" t="s">
        <v>288</v>
      </c>
      <c r="I20" s="130">
        <f>I21</f>
        <v>373.5</v>
      </c>
      <c r="J20" s="130">
        <f t="shared" si="0"/>
        <v>106.30000000000001</v>
      </c>
      <c r="K20" s="130">
        <f t="shared" si="0"/>
        <v>229.7</v>
      </c>
    </row>
    <row r="21" spans="1:11" ht="29.25" customHeight="1">
      <c r="A21" s="183" t="s">
        <v>160</v>
      </c>
      <c r="B21" s="183" t="s">
        <v>203</v>
      </c>
      <c r="C21" s="183" t="s">
        <v>147</v>
      </c>
      <c r="D21" s="183" t="s">
        <v>218</v>
      </c>
      <c r="E21" s="183" t="s">
        <v>205</v>
      </c>
      <c r="F21" s="183" t="s">
        <v>72</v>
      </c>
      <c r="G21" s="183">
        <v>41150</v>
      </c>
      <c r="H21" s="183" t="s">
        <v>154</v>
      </c>
      <c r="I21" s="184">
        <f>прил2!J19</f>
        <v>373.5</v>
      </c>
      <c r="J21" s="184">
        <f>прил2!K19</f>
        <v>106.30000000000001</v>
      </c>
      <c r="K21" s="184">
        <f>прил2!L19</f>
        <v>229.7</v>
      </c>
    </row>
    <row r="22" spans="1:11" ht="38.25">
      <c r="A22" s="131" t="s">
        <v>86</v>
      </c>
      <c r="B22" s="128" t="s">
        <v>203</v>
      </c>
      <c r="C22" s="128" t="s">
        <v>147</v>
      </c>
      <c r="D22" s="128" t="s">
        <v>218</v>
      </c>
      <c r="E22" s="128" t="s">
        <v>205</v>
      </c>
      <c r="F22" s="128" t="s">
        <v>72</v>
      </c>
      <c r="G22" s="128" t="s">
        <v>259</v>
      </c>
      <c r="H22" s="154" t="s">
        <v>202</v>
      </c>
      <c r="I22" s="130">
        <f>I23</f>
        <v>130.2</v>
      </c>
      <c r="J22" s="130">
        <v>0</v>
      </c>
      <c r="K22" s="130">
        <v>0</v>
      </c>
    </row>
    <row r="23" spans="1:11" ht="63.75">
      <c r="A23" s="131" t="s">
        <v>93</v>
      </c>
      <c r="B23" s="128" t="s">
        <v>203</v>
      </c>
      <c r="C23" s="128" t="s">
        <v>147</v>
      </c>
      <c r="D23" s="128" t="s">
        <v>218</v>
      </c>
      <c r="E23" s="128" t="s">
        <v>205</v>
      </c>
      <c r="F23" s="128" t="s">
        <v>72</v>
      </c>
      <c r="G23" s="128" t="s">
        <v>259</v>
      </c>
      <c r="H23" s="154" t="s">
        <v>202</v>
      </c>
      <c r="I23" s="130">
        <f>I24</f>
        <v>130.2</v>
      </c>
      <c r="J23" s="130">
        <v>0</v>
      </c>
      <c r="K23" s="130">
        <v>0</v>
      </c>
    </row>
    <row r="24" spans="1:11" s="48" customFormat="1" ht="51">
      <c r="A24" s="131" t="s">
        <v>273</v>
      </c>
      <c r="B24" s="128" t="s">
        <v>203</v>
      </c>
      <c r="C24" s="128" t="s">
        <v>147</v>
      </c>
      <c r="D24" s="128" t="s">
        <v>218</v>
      </c>
      <c r="E24" s="128" t="s">
        <v>205</v>
      </c>
      <c r="F24" s="128" t="s">
        <v>72</v>
      </c>
      <c r="G24" s="128" t="s">
        <v>259</v>
      </c>
      <c r="H24" s="154" t="s">
        <v>288</v>
      </c>
      <c r="I24" s="130">
        <f>I25</f>
        <v>130.2</v>
      </c>
      <c r="J24" s="130">
        <v>0</v>
      </c>
      <c r="K24" s="130">
        <v>0</v>
      </c>
    </row>
    <row r="25" spans="1:11" ht="25.5">
      <c r="A25" s="183" t="s">
        <v>160</v>
      </c>
      <c r="B25" s="183" t="s">
        <v>203</v>
      </c>
      <c r="C25" s="183" t="s">
        <v>147</v>
      </c>
      <c r="D25" s="183" t="s">
        <v>218</v>
      </c>
      <c r="E25" s="183" t="s">
        <v>205</v>
      </c>
      <c r="F25" s="183" t="s">
        <v>72</v>
      </c>
      <c r="G25" s="183" t="s">
        <v>259</v>
      </c>
      <c r="H25" s="183" t="s">
        <v>154</v>
      </c>
      <c r="I25" s="184">
        <f>прил2!J23</f>
        <v>130.2</v>
      </c>
      <c r="J25" s="184">
        <v>0</v>
      </c>
      <c r="K25" s="184">
        <v>0</v>
      </c>
    </row>
    <row r="26" spans="1:11" ht="57.75">
      <c r="A26" s="173" t="s">
        <v>118</v>
      </c>
      <c r="B26" s="174" t="s">
        <v>203</v>
      </c>
      <c r="C26" s="174" t="s">
        <v>204</v>
      </c>
      <c r="D26" s="175"/>
      <c r="E26" s="175"/>
      <c r="F26" s="175"/>
      <c r="G26" s="175"/>
      <c r="H26" s="176" t="s">
        <v>202</v>
      </c>
      <c r="I26" s="178">
        <f aca="true" t="shared" si="1" ref="I26:K27">I27</f>
        <v>1522.6</v>
      </c>
      <c r="J26" s="178">
        <f t="shared" si="1"/>
        <v>546.48</v>
      </c>
      <c r="K26" s="178">
        <f t="shared" si="1"/>
        <v>535.16</v>
      </c>
    </row>
    <row r="27" spans="1:11" ht="26.25" customHeight="1">
      <c r="A27" s="131" t="s">
        <v>127</v>
      </c>
      <c r="B27" s="128" t="s">
        <v>203</v>
      </c>
      <c r="C27" s="128" t="s">
        <v>204</v>
      </c>
      <c r="D27" s="128" t="s">
        <v>218</v>
      </c>
      <c r="E27" s="128" t="s">
        <v>4</v>
      </c>
      <c r="F27" s="128"/>
      <c r="G27" s="128"/>
      <c r="H27" s="154"/>
      <c r="I27" s="130">
        <f t="shared" si="1"/>
        <v>1522.6</v>
      </c>
      <c r="J27" s="130">
        <f t="shared" si="1"/>
        <v>546.48</v>
      </c>
      <c r="K27" s="130">
        <f t="shared" si="1"/>
        <v>535.16</v>
      </c>
    </row>
    <row r="28" spans="1:11" ht="38.25">
      <c r="A28" s="131" t="s">
        <v>33</v>
      </c>
      <c r="B28" s="128" t="s">
        <v>203</v>
      </c>
      <c r="C28" s="128" t="s">
        <v>204</v>
      </c>
      <c r="D28" s="128" t="s">
        <v>218</v>
      </c>
      <c r="E28" s="128" t="s">
        <v>225</v>
      </c>
      <c r="F28" s="128"/>
      <c r="G28" s="128"/>
      <c r="H28" s="154"/>
      <c r="I28" s="130">
        <f>I29+I38</f>
        <v>1522.6</v>
      </c>
      <c r="J28" s="130">
        <f>J29+J38</f>
        <v>546.48</v>
      </c>
      <c r="K28" s="130">
        <f>K29+K38</f>
        <v>535.16</v>
      </c>
    </row>
    <row r="29" spans="1:11" ht="21" customHeight="1">
      <c r="A29" s="131" t="s">
        <v>183</v>
      </c>
      <c r="B29" s="128" t="s">
        <v>203</v>
      </c>
      <c r="C29" s="128" t="s">
        <v>204</v>
      </c>
      <c r="D29" s="128" t="s">
        <v>218</v>
      </c>
      <c r="E29" s="128" t="s">
        <v>225</v>
      </c>
      <c r="F29" s="128" t="s">
        <v>72</v>
      </c>
      <c r="G29" s="128" t="s">
        <v>73</v>
      </c>
      <c r="H29" s="154"/>
      <c r="I29" s="130">
        <f>I30+I33+I36</f>
        <v>1019.5</v>
      </c>
      <c r="J29" s="130">
        <f>J30+J33</f>
        <v>546.48</v>
      </c>
      <c r="K29" s="130">
        <f>K30+K33</f>
        <v>535.16</v>
      </c>
    </row>
    <row r="30" spans="1:11" ht="25.5">
      <c r="A30" s="131" t="s">
        <v>184</v>
      </c>
      <c r="B30" s="128" t="s">
        <v>203</v>
      </c>
      <c r="C30" s="128" t="s">
        <v>204</v>
      </c>
      <c r="D30" s="128" t="s">
        <v>218</v>
      </c>
      <c r="E30" s="128" t="s">
        <v>225</v>
      </c>
      <c r="F30" s="128" t="s">
        <v>72</v>
      </c>
      <c r="G30" s="128" t="s">
        <v>69</v>
      </c>
      <c r="H30" s="154"/>
      <c r="I30" s="130">
        <f aca="true" t="shared" si="2" ref="I30:K31">I31</f>
        <v>756.7</v>
      </c>
      <c r="J30" s="130">
        <f t="shared" si="2"/>
        <v>486.8</v>
      </c>
      <c r="K30" s="130">
        <f t="shared" si="2"/>
        <v>513</v>
      </c>
    </row>
    <row r="31" spans="1:11" ht="51">
      <c r="A31" s="131" t="s">
        <v>273</v>
      </c>
      <c r="B31" s="128" t="s">
        <v>203</v>
      </c>
      <c r="C31" s="128" t="s">
        <v>204</v>
      </c>
      <c r="D31" s="128" t="s">
        <v>218</v>
      </c>
      <c r="E31" s="128" t="s">
        <v>225</v>
      </c>
      <c r="F31" s="128" t="s">
        <v>72</v>
      </c>
      <c r="G31" s="128" t="s">
        <v>69</v>
      </c>
      <c r="H31" s="154" t="s">
        <v>288</v>
      </c>
      <c r="I31" s="130">
        <f t="shared" si="2"/>
        <v>756.7</v>
      </c>
      <c r="J31" s="130">
        <f t="shared" si="2"/>
        <v>486.8</v>
      </c>
      <c r="K31" s="130">
        <f t="shared" si="2"/>
        <v>513</v>
      </c>
    </row>
    <row r="32" spans="1:11" ht="25.5">
      <c r="A32" s="183" t="s">
        <v>160</v>
      </c>
      <c r="B32" s="183" t="s">
        <v>203</v>
      </c>
      <c r="C32" s="183" t="s">
        <v>204</v>
      </c>
      <c r="D32" s="183" t="s">
        <v>218</v>
      </c>
      <c r="E32" s="183" t="s">
        <v>225</v>
      </c>
      <c r="F32" s="183" t="s">
        <v>72</v>
      </c>
      <c r="G32" s="183" t="s">
        <v>69</v>
      </c>
      <c r="H32" s="183" t="s">
        <v>154</v>
      </c>
      <c r="I32" s="184">
        <f>прил2!J38</f>
        <v>756.7</v>
      </c>
      <c r="J32" s="184">
        <f>прил2!K38</f>
        <v>486.8</v>
      </c>
      <c r="K32" s="184">
        <f>прил2!L38</f>
        <v>513</v>
      </c>
    </row>
    <row r="33" spans="1:11" ht="53.25" customHeight="1">
      <c r="A33" s="131" t="s">
        <v>193</v>
      </c>
      <c r="B33" s="128" t="s">
        <v>203</v>
      </c>
      <c r="C33" s="128" t="s">
        <v>204</v>
      </c>
      <c r="D33" s="128" t="s">
        <v>218</v>
      </c>
      <c r="E33" s="128" t="s">
        <v>225</v>
      </c>
      <c r="F33" s="128" t="s">
        <v>72</v>
      </c>
      <c r="G33" s="128" t="s">
        <v>168</v>
      </c>
      <c r="H33" s="154"/>
      <c r="I33" s="130">
        <f aca="true" t="shared" si="3" ref="I33:K34">I34</f>
        <v>228.3</v>
      </c>
      <c r="J33" s="130">
        <f t="shared" si="3"/>
        <v>59.67999999999999</v>
      </c>
      <c r="K33" s="130">
        <f t="shared" si="3"/>
        <v>22.16</v>
      </c>
    </row>
    <row r="34" spans="1:11" ht="36.75" customHeight="1">
      <c r="A34" s="131" t="s">
        <v>275</v>
      </c>
      <c r="B34" s="128" t="s">
        <v>203</v>
      </c>
      <c r="C34" s="128" t="s">
        <v>204</v>
      </c>
      <c r="D34" s="128" t="s">
        <v>218</v>
      </c>
      <c r="E34" s="128" t="s">
        <v>225</v>
      </c>
      <c r="F34" s="128" t="s">
        <v>72</v>
      </c>
      <c r="G34" s="128" t="s">
        <v>168</v>
      </c>
      <c r="H34" s="154" t="s">
        <v>289</v>
      </c>
      <c r="I34" s="130">
        <f t="shared" si="3"/>
        <v>228.3</v>
      </c>
      <c r="J34" s="130">
        <f t="shared" si="3"/>
        <v>59.67999999999999</v>
      </c>
      <c r="K34" s="130">
        <f t="shared" si="3"/>
        <v>22.16</v>
      </c>
    </row>
    <row r="35" spans="1:11" ht="45" customHeight="1">
      <c r="A35" s="183" t="s">
        <v>161</v>
      </c>
      <c r="B35" s="183" t="s">
        <v>203</v>
      </c>
      <c r="C35" s="183" t="s">
        <v>204</v>
      </c>
      <c r="D35" s="183" t="s">
        <v>218</v>
      </c>
      <c r="E35" s="183" t="s">
        <v>225</v>
      </c>
      <c r="F35" s="183" t="s">
        <v>72</v>
      </c>
      <c r="G35" s="183" t="s">
        <v>168</v>
      </c>
      <c r="H35" s="183">
        <v>240</v>
      </c>
      <c r="I35" s="184">
        <f>прил2!J41</f>
        <v>228.3</v>
      </c>
      <c r="J35" s="184">
        <f>прил2!K39</f>
        <v>59.67999999999999</v>
      </c>
      <c r="K35" s="184">
        <f>прил2!L39</f>
        <v>22.16</v>
      </c>
    </row>
    <row r="36" spans="1:11" ht="12.75">
      <c r="A36" s="131" t="s">
        <v>276</v>
      </c>
      <c r="B36" s="128" t="s">
        <v>203</v>
      </c>
      <c r="C36" s="128" t="s">
        <v>204</v>
      </c>
      <c r="D36" s="128" t="s">
        <v>218</v>
      </c>
      <c r="E36" s="128" t="s">
        <v>225</v>
      </c>
      <c r="F36" s="128" t="s">
        <v>72</v>
      </c>
      <c r="G36" s="128" t="s">
        <v>168</v>
      </c>
      <c r="H36" s="154">
        <v>800</v>
      </c>
      <c r="I36" s="130">
        <f>I37</f>
        <v>34.5</v>
      </c>
      <c r="J36" s="130">
        <v>0</v>
      </c>
      <c r="K36" s="130">
        <v>0</v>
      </c>
    </row>
    <row r="37" spans="1:11" ht="12.75">
      <c r="A37" s="183" t="s">
        <v>165</v>
      </c>
      <c r="B37" s="183" t="s">
        <v>203</v>
      </c>
      <c r="C37" s="183" t="s">
        <v>204</v>
      </c>
      <c r="D37" s="183" t="s">
        <v>218</v>
      </c>
      <c r="E37" s="183" t="s">
        <v>225</v>
      </c>
      <c r="F37" s="183" t="s">
        <v>72</v>
      </c>
      <c r="G37" s="183" t="s">
        <v>168</v>
      </c>
      <c r="H37" s="183" t="s">
        <v>155</v>
      </c>
      <c r="I37" s="184">
        <f>прил2!J43</f>
        <v>34.5</v>
      </c>
      <c r="J37" s="184">
        <v>0</v>
      </c>
      <c r="K37" s="184">
        <v>0</v>
      </c>
    </row>
    <row r="38" spans="1:11" ht="63.75">
      <c r="A38" s="127" t="s">
        <v>93</v>
      </c>
      <c r="B38" s="127" t="s">
        <v>203</v>
      </c>
      <c r="C38" s="127" t="s">
        <v>204</v>
      </c>
      <c r="D38" s="127" t="s">
        <v>218</v>
      </c>
      <c r="E38" s="127" t="s">
        <v>225</v>
      </c>
      <c r="F38" s="127" t="s">
        <v>72</v>
      </c>
      <c r="G38" s="127" t="s">
        <v>259</v>
      </c>
      <c r="H38" s="127"/>
      <c r="I38" s="152">
        <f>I39</f>
        <v>503.1</v>
      </c>
      <c r="J38" s="152"/>
      <c r="K38" s="152"/>
    </row>
    <row r="39" spans="1:11" ht="51">
      <c r="A39" s="131" t="s">
        <v>273</v>
      </c>
      <c r="B39" s="128" t="s">
        <v>203</v>
      </c>
      <c r="C39" s="128" t="s">
        <v>204</v>
      </c>
      <c r="D39" s="128" t="s">
        <v>218</v>
      </c>
      <c r="E39" s="128" t="s">
        <v>225</v>
      </c>
      <c r="F39" s="128" t="s">
        <v>72</v>
      </c>
      <c r="G39" s="128" t="s">
        <v>259</v>
      </c>
      <c r="H39" s="154" t="s">
        <v>288</v>
      </c>
      <c r="I39" s="130">
        <f>I40</f>
        <v>503.1</v>
      </c>
      <c r="J39" s="130"/>
      <c r="K39" s="130"/>
    </row>
    <row r="40" spans="1:11" ht="48.75" customHeight="1">
      <c r="A40" s="183" t="s">
        <v>160</v>
      </c>
      <c r="B40" s="183" t="s">
        <v>203</v>
      </c>
      <c r="C40" s="183" t="s">
        <v>204</v>
      </c>
      <c r="D40" s="183" t="s">
        <v>218</v>
      </c>
      <c r="E40" s="183" t="s">
        <v>225</v>
      </c>
      <c r="F40" s="183" t="s">
        <v>72</v>
      </c>
      <c r="G40" s="183" t="s">
        <v>259</v>
      </c>
      <c r="H40" s="183" t="s">
        <v>154</v>
      </c>
      <c r="I40" s="184">
        <f>прил2!J26</f>
        <v>503.1</v>
      </c>
      <c r="J40" s="184">
        <f>прил2!K26</f>
        <v>0</v>
      </c>
      <c r="K40" s="184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259</v>
      </c>
      <c r="H41" s="68">
        <v>240</v>
      </c>
      <c r="I41" s="73">
        <f>прил2!J30</f>
        <v>0</v>
      </c>
      <c r="J41" s="73"/>
      <c r="K41" s="230"/>
    </row>
    <row r="42" spans="1:11" ht="46.5" customHeight="1">
      <c r="A42" s="179" t="s">
        <v>86</v>
      </c>
      <c r="B42" s="180" t="s">
        <v>203</v>
      </c>
      <c r="C42" s="180" t="s">
        <v>204</v>
      </c>
      <c r="D42" s="181" t="s">
        <v>6</v>
      </c>
      <c r="E42" s="181" t="s">
        <v>205</v>
      </c>
      <c r="F42" s="181" t="s">
        <v>72</v>
      </c>
      <c r="G42" s="181" t="s">
        <v>258</v>
      </c>
      <c r="H42" s="180" t="s">
        <v>202</v>
      </c>
      <c r="I42" s="99">
        <f>I43+I48</f>
        <v>59.599999999999994</v>
      </c>
      <c r="J42" s="99">
        <f>J43+J48</f>
        <v>59.599999999999994</v>
      </c>
      <c r="K42" s="182">
        <v>42.2</v>
      </c>
    </row>
    <row r="43" spans="1:11" ht="86.25" customHeight="1">
      <c r="A43" s="127" t="s">
        <v>256</v>
      </c>
      <c r="B43" s="127" t="s">
        <v>203</v>
      </c>
      <c r="C43" s="127" t="s">
        <v>204</v>
      </c>
      <c r="D43" s="127" t="s">
        <v>6</v>
      </c>
      <c r="E43" s="127" t="s">
        <v>205</v>
      </c>
      <c r="F43" s="127" t="s">
        <v>72</v>
      </c>
      <c r="G43" s="127" t="s">
        <v>216</v>
      </c>
      <c r="H43" s="127" t="s">
        <v>202</v>
      </c>
      <c r="I43" s="152">
        <f>I44</f>
        <v>29.799999999999997</v>
      </c>
      <c r="J43" s="152">
        <f>J44</f>
        <v>29.8</v>
      </c>
      <c r="K43" s="152">
        <f>K44</f>
        <v>29.8</v>
      </c>
    </row>
    <row r="44" spans="1:11" ht="63.75" customHeight="1">
      <c r="A44" s="131" t="s">
        <v>273</v>
      </c>
      <c r="B44" s="128" t="s">
        <v>203</v>
      </c>
      <c r="C44" s="128" t="s">
        <v>204</v>
      </c>
      <c r="D44" s="128" t="s">
        <v>6</v>
      </c>
      <c r="E44" s="128" t="s">
        <v>205</v>
      </c>
      <c r="F44" s="128" t="s">
        <v>72</v>
      </c>
      <c r="G44" s="128" t="s">
        <v>216</v>
      </c>
      <c r="H44" s="154" t="s">
        <v>288</v>
      </c>
      <c r="I44" s="130">
        <f>I45+I46</f>
        <v>29.799999999999997</v>
      </c>
      <c r="J44" s="130">
        <f>J45+J46</f>
        <v>29.8</v>
      </c>
      <c r="K44" s="130">
        <f>K45+K46</f>
        <v>29.8</v>
      </c>
    </row>
    <row r="45" spans="1:11" ht="25.5">
      <c r="A45" s="131" t="s">
        <v>160</v>
      </c>
      <c r="B45" s="128" t="s">
        <v>203</v>
      </c>
      <c r="C45" s="128" t="s">
        <v>204</v>
      </c>
      <c r="D45" s="128" t="s">
        <v>6</v>
      </c>
      <c r="E45" s="128" t="s">
        <v>205</v>
      </c>
      <c r="F45" s="128" t="s">
        <v>72</v>
      </c>
      <c r="G45" s="128" t="s">
        <v>216</v>
      </c>
      <c r="H45" s="153" t="s">
        <v>154</v>
      </c>
      <c r="I45" s="130">
        <f>прил2!J47</f>
        <v>26.56</v>
      </c>
      <c r="J45" s="130">
        <f>прил2!K47</f>
        <v>26.6</v>
      </c>
      <c r="K45" s="130">
        <f>прил2!L47</f>
        <v>26.6</v>
      </c>
    </row>
    <row r="46" spans="1:11" ht="25.5">
      <c r="A46" s="131" t="s">
        <v>161</v>
      </c>
      <c r="B46" s="128" t="s">
        <v>203</v>
      </c>
      <c r="C46" s="128" t="s">
        <v>204</v>
      </c>
      <c r="D46" s="128" t="s">
        <v>6</v>
      </c>
      <c r="E46" s="128" t="s">
        <v>205</v>
      </c>
      <c r="F46" s="154" t="s">
        <v>72</v>
      </c>
      <c r="G46" s="128" t="s">
        <v>216</v>
      </c>
      <c r="H46" s="153" t="s">
        <v>289</v>
      </c>
      <c r="I46" s="130">
        <f>прил2!J48</f>
        <v>3.24</v>
      </c>
      <c r="J46" s="130">
        <f>прил2!K48</f>
        <v>3.2</v>
      </c>
      <c r="K46" s="130">
        <f>прил2!L48</f>
        <v>3.2</v>
      </c>
    </row>
    <row r="47" spans="1:11" ht="25.5">
      <c r="A47" s="183" t="s">
        <v>5</v>
      </c>
      <c r="B47" s="183" t="s">
        <v>203</v>
      </c>
      <c r="C47" s="183" t="s">
        <v>204</v>
      </c>
      <c r="D47" s="183" t="s">
        <v>6</v>
      </c>
      <c r="E47" s="183" t="s">
        <v>205</v>
      </c>
      <c r="F47" s="183" t="s">
        <v>72</v>
      </c>
      <c r="G47" s="183" t="s">
        <v>216</v>
      </c>
      <c r="H47" s="183">
        <v>240</v>
      </c>
      <c r="I47" s="184">
        <f>прил2!J49</f>
        <v>3.24</v>
      </c>
      <c r="J47" s="184">
        <f>прил2!K49</f>
        <v>3.2</v>
      </c>
      <c r="K47" s="184">
        <f>прил2!L49</f>
        <v>3.2</v>
      </c>
    </row>
    <row r="48" spans="1:11" ht="63.75">
      <c r="A48" s="127" t="s">
        <v>257</v>
      </c>
      <c r="B48" s="127" t="s">
        <v>203</v>
      </c>
      <c r="C48" s="127" t="s">
        <v>204</v>
      </c>
      <c r="D48" s="127" t="s">
        <v>6</v>
      </c>
      <c r="E48" s="127" t="s">
        <v>205</v>
      </c>
      <c r="F48" s="127" t="s">
        <v>72</v>
      </c>
      <c r="G48" s="127" t="s">
        <v>217</v>
      </c>
      <c r="H48" s="127"/>
      <c r="I48" s="152">
        <f>I49</f>
        <v>29.799999999999997</v>
      </c>
      <c r="J48" s="152">
        <f>J49</f>
        <v>29.799999999999997</v>
      </c>
      <c r="K48" s="152">
        <f>K49</f>
        <v>29.799999999999997</v>
      </c>
    </row>
    <row r="49" spans="1:11" ht="51">
      <c r="A49" s="131" t="s">
        <v>273</v>
      </c>
      <c r="B49" s="128" t="s">
        <v>203</v>
      </c>
      <c r="C49" s="128" t="s">
        <v>204</v>
      </c>
      <c r="D49" s="128" t="s">
        <v>6</v>
      </c>
      <c r="E49" s="128" t="s">
        <v>205</v>
      </c>
      <c r="F49" s="128" t="s">
        <v>72</v>
      </c>
      <c r="G49" s="128" t="s">
        <v>217</v>
      </c>
      <c r="H49" s="154">
        <v>100</v>
      </c>
      <c r="I49" s="130">
        <f>I50+I51</f>
        <v>29.799999999999997</v>
      </c>
      <c r="J49" s="130">
        <f>J50+J51</f>
        <v>29.799999999999997</v>
      </c>
      <c r="K49" s="130">
        <f>K50+K51</f>
        <v>29.799999999999997</v>
      </c>
    </row>
    <row r="50" spans="1:11" ht="25.5">
      <c r="A50" s="131" t="s">
        <v>160</v>
      </c>
      <c r="B50" s="183" t="s">
        <v>203</v>
      </c>
      <c r="C50" s="183" t="s">
        <v>204</v>
      </c>
      <c r="D50" s="183" t="s">
        <v>6</v>
      </c>
      <c r="E50" s="183" t="s">
        <v>205</v>
      </c>
      <c r="F50" s="183" t="s">
        <v>72</v>
      </c>
      <c r="G50" s="183" t="s">
        <v>217</v>
      </c>
      <c r="H50" s="183" t="s">
        <v>154</v>
      </c>
      <c r="I50" s="184">
        <f>прил2!J51</f>
        <v>26.56</v>
      </c>
      <c r="J50" s="184">
        <f>прил2!K51</f>
        <v>26.56</v>
      </c>
      <c r="K50" s="184">
        <f>прил2!L51</f>
        <v>26.56</v>
      </c>
    </row>
    <row r="51" spans="1:11" ht="25.5">
      <c r="A51" s="131" t="s">
        <v>161</v>
      </c>
      <c r="B51" s="128" t="s">
        <v>203</v>
      </c>
      <c r="C51" s="128" t="s">
        <v>204</v>
      </c>
      <c r="D51" s="128" t="s">
        <v>6</v>
      </c>
      <c r="E51" s="128" t="s">
        <v>205</v>
      </c>
      <c r="F51" s="154" t="s">
        <v>72</v>
      </c>
      <c r="G51" s="128" t="s">
        <v>217</v>
      </c>
      <c r="H51" s="153" t="s">
        <v>289</v>
      </c>
      <c r="I51" s="130">
        <f>I52</f>
        <v>3.24</v>
      </c>
      <c r="J51" s="130">
        <f>J52</f>
        <v>3.24</v>
      </c>
      <c r="K51" s="130">
        <f>K52</f>
        <v>3.24</v>
      </c>
    </row>
    <row r="52" spans="1:11" ht="25.5">
      <c r="A52" s="183" t="s">
        <v>5</v>
      </c>
      <c r="B52" s="183" t="s">
        <v>203</v>
      </c>
      <c r="C52" s="183" t="s">
        <v>204</v>
      </c>
      <c r="D52" s="183" t="s">
        <v>6</v>
      </c>
      <c r="E52" s="183" t="s">
        <v>205</v>
      </c>
      <c r="F52" s="183" t="s">
        <v>72</v>
      </c>
      <c r="G52" s="183" t="s">
        <v>217</v>
      </c>
      <c r="H52" s="183">
        <v>240</v>
      </c>
      <c r="I52" s="184">
        <f>прил2!J53</f>
        <v>3.24</v>
      </c>
      <c r="J52" s="184">
        <f>прил2!K53</f>
        <v>3.24</v>
      </c>
      <c r="K52" s="184">
        <f>прил2!L53</f>
        <v>3.24</v>
      </c>
    </row>
    <row r="53" spans="1:11" ht="38.25">
      <c r="A53" s="127" t="s">
        <v>32</v>
      </c>
      <c r="B53" s="127" t="s">
        <v>203</v>
      </c>
      <c r="C53" s="127" t="s">
        <v>204</v>
      </c>
      <c r="D53" s="127" t="s">
        <v>6</v>
      </c>
      <c r="E53" s="127">
        <v>0</v>
      </c>
      <c r="F53" s="127"/>
      <c r="G53" s="127"/>
      <c r="H53" s="127"/>
      <c r="I53" s="152">
        <v>0.4</v>
      </c>
      <c r="J53" s="152">
        <v>0.4</v>
      </c>
      <c r="K53" s="152">
        <v>0.4</v>
      </c>
    </row>
    <row r="54" spans="1:11" ht="38.25">
      <c r="A54" s="131" t="s">
        <v>31</v>
      </c>
      <c r="B54" s="128" t="s">
        <v>203</v>
      </c>
      <c r="C54" s="128" t="s">
        <v>204</v>
      </c>
      <c r="D54" s="128" t="s">
        <v>6</v>
      </c>
      <c r="E54" s="128" t="s">
        <v>205</v>
      </c>
      <c r="F54" s="128" t="s">
        <v>72</v>
      </c>
      <c r="G54" s="128"/>
      <c r="H54" s="153"/>
      <c r="I54" s="130">
        <v>0.4</v>
      </c>
      <c r="J54" s="130">
        <v>0.4</v>
      </c>
      <c r="K54" s="130">
        <v>0.4</v>
      </c>
    </row>
    <row r="55" spans="1:11" ht="38.25">
      <c r="A55" s="131" t="s">
        <v>88</v>
      </c>
      <c r="B55" s="128" t="s">
        <v>203</v>
      </c>
      <c r="C55" s="128" t="s">
        <v>204</v>
      </c>
      <c r="D55" s="128" t="s">
        <v>6</v>
      </c>
      <c r="E55" s="128" t="s">
        <v>205</v>
      </c>
      <c r="F55" s="128" t="s">
        <v>72</v>
      </c>
      <c r="G55" s="128" t="s">
        <v>74</v>
      </c>
      <c r="H55" s="153" t="s">
        <v>202</v>
      </c>
      <c r="I55" s="130">
        <v>0.4</v>
      </c>
      <c r="J55" s="130">
        <v>0.4</v>
      </c>
      <c r="K55" s="130">
        <v>0.4</v>
      </c>
    </row>
    <row r="56" spans="1:11" ht="38.25">
      <c r="A56" s="131" t="s">
        <v>59</v>
      </c>
      <c r="B56" s="128" t="s">
        <v>203</v>
      </c>
      <c r="C56" s="128" t="s">
        <v>204</v>
      </c>
      <c r="D56" s="128" t="s">
        <v>6</v>
      </c>
      <c r="E56" s="128" t="s">
        <v>205</v>
      </c>
      <c r="F56" s="154" t="s">
        <v>72</v>
      </c>
      <c r="G56" s="128" t="s">
        <v>167</v>
      </c>
      <c r="H56" s="153"/>
      <c r="I56" s="130">
        <v>0.4</v>
      </c>
      <c r="J56" s="130">
        <v>0.4</v>
      </c>
      <c r="K56" s="130">
        <v>0.4</v>
      </c>
    </row>
    <row r="57" spans="1:11" ht="25.5">
      <c r="A57" s="131" t="s">
        <v>161</v>
      </c>
      <c r="B57" s="128" t="s">
        <v>203</v>
      </c>
      <c r="C57" s="128" t="s">
        <v>204</v>
      </c>
      <c r="D57" s="128" t="s">
        <v>6</v>
      </c>
      <c r="E57" s="128" t="s">
        <v>205</v>
      </c>
      <c r="F57" s="128" t="s">
        <v>72</v>
      </c>
      <c r="G57" s="128" t="s">
        <v>167</v>
      </c>
      <c r="H57" s="153" t="s">
        <v>289</v>
      </c>
      <c r="I57" s="130">
        <v>0.4</v>
      </c>
      <c r="J57" s="130">
        <v>0.4</v>
      </c>
      <c r="K57" s="130">
        <v>0.4</v>
      </c>
    </row>
    <row r="58" spans="1:11" ht="25.5">
      <c r="A58" s="183" t="s">
        <v>161</v>
      </c>
      <c r="B58" s="183" t="s">
        <v>203</v>
      </c>
      <c r="C58" s="183" t="s">
        <v>204</v>
      </c>
      <c r="D58" s="183" t="s">
        <v>6</v>
      </c>
      <c r="E58" s="183" t="s">
        <v>205</v>
      </c>
      <c r="F58" s="183" t="s">
        <v>72</v>
      </c>
      <c r="G58" s="183" t="s">
        <v>167</v>
      </c>
      <c r="H58" s="183" t="s">
        <v>156</v>
      </c>
      <c r="I58" s="184">
        <v>0.4</v>
      </c>
      <c r="J58" s="184">
        <v>0.4</v>
      </c>
      <c r="K58" s="184">
        <v>0.4</v>
      </c>
    </row>
    <row r="59" spans="1:11" ht="25.5">
      <c r="A59" s="127" t="s">
        <v>222</v>
      </c>
      <c r="B59" s="127" t="s">
        <v>203</v>
      </c>
      <c r="C59" s="127" t="s">
        <v>223</v>
      </c>
      <c r="D59" s="127"/>
      <c r="E59" s="127"/>
      <c r="F59" s="127"/>
      <c r="G59" s="127"/>
      <c r="H59" s="127" t="s">
        <v>202</v>
      </c>
      <c r="I59" s="152">
        <f>I60</f>
        <v>29.8</v>
      </c>
      <c r="J59" s="152">
        <f>J60</f>
        <v>29.8</v>
      </c>
      <c r="K59" s="152">
        <f>K60</f>
        <v>21.79</v>
      </c>
    </row>
    <row r="60" spans="1:11" ht="38.25">
      <c r="A60" s="127" t="s">
        <v>32</v>
      </c>
      <c r="B60" s="127" t="s">
        <v>203</v>
      </c>
      <c r="C60" s="127" t="s">
        <v>223</v>
      </c>
      <c r="D60" s="127" t="s">
        <v>6</v>
      </c>
      <c r="E60" s="127" t="s">
        <v>205</v>
      </c>
      <c r="F60" s="127"/>
      <c r="G60" s="127" t="s">
        <v>202</v>
      </c>
      <c r="H60" s="127" t="s">
        <v>202</v>
      </c>
      <c r="I60" s="152">
        <f aca="true" t="shared" si="4" ref="I60:J63">I61</f>
        <v>29.8</v>
      </c>
      <c r="J60" s="152">
        <f t="shared" si="4"/>
        <v>29.8</v>
      </c>
      <c r="K60" s="152">
        <v>21.79</v>
      </c>
    </row>
    <row r="61" spans="1:11" ht="38.25">
      <c r="A61" s="131" t="s">
        <v>31</v>
      </c>
      <c r="B61" s="128" t="s">
        <v>203</v>
      </c>
      <c r="C61" s="128" t="s">
        <v>223</v>
      </c>
      <c r="D61" s="128" t="s">
        <v>6</v>
      </c>
      <c r="E61" s="128" t="s">
        <v>205</v>
      </c>
      <c r="F61" s="128" t="s">
        <v>72</v>
      </c>
      <c r="G61" s="128" t="s">
        <v>202</v>
      </c>
      <c r="H61" s="153" t="s">
        <v>202</v>
      </c>
      <c r="I61" s="130">
        <f t="shared" si="4"/>
        <v>29.8</v>
      </c>
      <c r="J61" s="130">
        <f t="shared" si="4"/>
        <v>29.8</v>
      </c>
      <c r="K61" s="130">
        <v>21.79</v>
      </c>
    </row>
    <row r="62" spans="1:11" ht="25.5">
      <c r="A62" s="131" t="s">
        <v>224</v>
      </c>
      <c r="B62" s="128" t="s">
        <v>203</v>
      </c>
      <c r="C62" s="128" t="s">
        <v>223</v>
      </c>
      <c r="D62" s="128" t="s">
        <v>6</v>
      </c>
      <c r="E62" s="128" t="s">
        <v>205</v>
      </c>
      <c r="F62" s="128" t="s">
        <v>72</v>
      </c>
      <c r="G62" s="128" t="s">
        <v>302</v>
      </c>
      <c r="H62" s="153" t="s">
        <v>202</v>
      </c>
      <c r="I62" s="130">
        <f t="shared" si="4"/>
        <v>29.8</v>
      </c>
      <c r="J62" s="130">
        <f t="shared" si="4"/>
        <v>29.8</v>
      </c>
      <c r="K62" s="130">
        <v>21.79</v>
      </c>
    </row>
    <row r="63" spans="1:11" ht="12.75">
      <c r="A63" s="131" t="s">
        <v>117</v>
      </c>
      <c r="B63" s="128" t="s">
        <v>203</v>
      </c>
      <c r="C63" s="128" t="s">
        <v>223</v>
      </c>
      <c r="D63" s="128" t="s">
        <v>6</v>
      </c>
      <c r="E63" s="128" t="s">
        <v>205</v>
      </c>
      <c r="F63" s="154" t="s">
        <v>72</v>
      </c>
      <c r="G63" s="128" t="s">
        <v>290</v>
      </c>
      <c r="H63" s="153" t="s">
        <v>291</v>
      </c>
      <c r="I63" s="130">
        <f t="shared" si="4"/>
        <v>29.8</v>
      </c>
      <c r="J63" s="130">
        <f t="shared" si="4"/>
        <v>29.8</v>
      </c>
      <c r="K63" s="130">
        <v>21.79</v>
      </c>
    </row>
    <row r="64" spans="1:11" ht="12.75">
      <c r="A64" s="183" t="s">
        <v>60</v>
      </c>
      <c r="B64" s="183" t="s">
        <v>203</v>
      </c>
      <c r="C64" s="183" t="s">
        <v>223</v>
      </c>
      <c r="D64" s="183" t="s">
        <v>6</v>
      </c>
      <c r="E64" s="183" t="s">
        <v>205</v>
      </c>
      <c r="F64" s="183" t="s">
        <v>72</v>
      </c>
      <c r="G64" s="183" t="s">
        <v>290</v>
      </c>
      <c r="H64" s="183" t="s">
        <v>85</v>
      </c>
      <c r="I64" s="184">
        <f>прил2!J65</f>
        <v>29.8</v>
      </c>
      <c r="J64" s="184">
        <f>прил2!K65</f>
        <v>29.8</v>
      </c>
      <c r="K64" s="184">
        <f>прил2!L61</f>
        <v>29.8</v>
      </c>
    </row>
    <row r="65" spans="1:11" ht="12.75">
      <c r="A65" s="127" t="s">
        <v>27</v>
      </c>
      <c r="B65" s="127" t="s">
        <v>203</v>
      </c>
      <c r="C65" s="127" t="s">
        <v>142</v>
      </c>
      <c r="D65" s="127"/>
      <c r="E65" s="127"/>
      <c r="F65" s="127"/>
      <c r="G65" s="127"/>
      <c r="H65" s="127"/>
      <c r="I65" s="152">
        <f>I66</f>
        <v>1</v>
      </c>
      <c r="J65" s="152">
        <v>1</v>
      </c>
      <c r="K65" s="152">
        <v>1</v>
      </c>
    </row>
    <row r="66" spans="1:11" ht="25.5">
      <c r="A66" s="131" t="s">
        <v>32</v>
      </c>
      <c r="B66" s="128" t="s">
        <v>203</v>
      </c>
      <c r="C66" s="128" t="s">
        <v>142</v>
      </c>
      <c r="D66" s="128" t="s">
        <v>6</v>
      </c>
      <c r="E66" s="128" t="s">
        <v>4</v>
      </c>
      <c r="F66" s="128"/>
      <c r="G66" s="128"/>
      <c r="H66" s="153"/>
      <c r="I66" s="130">
        <f>I67</f>
        <v>1</v>
      </c>
      <c r="J66" s="130">
        <v>1</v>
      </c>
      <c r="K66" s="130">
        <v>1</v>
      </c>
    </row>
    <row r="67" spans="1:11" ht="38.25">
      <c r="A67" s="131" t="s">
        <v>31</v>
      </c>
      <c r="B67" s="128" t="s">
        <v>203</v>
      </c>
      <c r="C67" s="128" t="s">
        <v>142</v>
      </c>
      <c r="D67" s="128" t="s">
        <v>6</v>
      </c>
      <c r="E67" s="128" t="s">
        <v>205</v>
      </c>
      <c r="F67" s="128"/>
      <c r="G67" s="128"/>
      <c r="H67" s="153"/>
      <c r="I67" s="130">
        <f>I68</f>
        <v>1</v>
      </c>
      <c r="J67" s="130">
        <v>1</v>
      </c>
      <c r="K67" s="130">
        <v>1</v>
      </c>
    </row>
    <row r="68" spans="1:11" ht="12.75">
      <c r="A68" s="131" t="s">
        <v>183</v>
      </c>
      <c r="B68" s="128" t="s">
        <v>203</v>
      </c>
      <c r="C68" s="128" t="s">
        <v>142</v>
      </c>
      <c r="D68" s="128" t="s">
        <v>6</v>
      </c>
      <c r="E68" s="128" t="s">
        <v>205</v>
      </c>
      <c r="F68" s="154" t="s">
        <v>72</v>
      </c>
      <c r="G68" s="128" t="s">
        <v>73</v>
      </c>
      <c r="H68" s="153"/>
      <c r="I68" s="130">
        <f>I69</f>
        <v>1</v>
      </c>
      <c r="J68" s="130">
        <v>1</v>
      </c>
      <c r="K68" s="130">
        <v>1</v>
      </c>
    </row>
    <row r="69" spans="1:11" ht="12.75">
      <c r="A69" s="131" t="s">
        <v>185</v>
      </c>
      <c r="B69" s="128" t="s">
        <v>203</v>
      </c>
      <c r="C69" s="128" t="s">
        <v>142</v>
      </c>
      <c r="D69" s="128" t="s">
        <v>6</v>
      </c>
      <c r="E69" s="128" t="s">
        <v>205</v>
      </c>
      <c r="F69" s="154" t="s">
        <v>72</v>
      </c>
      <c r="G69" s="128" t="s">
        <v>170</v>
      </c>
      <c r="H69" s="153"/>
      <c r="I69" s="130">
        <f>I71</f>
        <v>1</v>
      </c>
      <c r="J69" s="130">
        <v>1</v>
      </c>
      <c r="K69" s="130">
        <v>1</v>
      </c>
    </row>
    <row r="70" spans="1:11" ht="12.75">
      <c r="A70" s="131" t="s">
        <v>276</v>
      </c>
      <c r="B70" s="128" t="s">
        <v>203</v>
      </c>
      <c r="C70" s="128" t="s">
        <v>142</v>
      </c>
      <c r="D70" s="128" t="s">
        <v>6</v>
      </c>
      <c r="E70" s="128" t="s">
        <v>205</v>
      </c>
      <c r="F70" s="154" t="s">
        <v>72</v>
      </c>
      <c r="G70" s="128" t="s">
        <v>170</v>
      </c>
      <c r="H70" s="153" t="s">
        <v>286</v>
      </c>
      <c r="I70" s="130">
        <f>I71</f>
        <v>1</v>
      </c>
      <c r="J70" s="130">
        <v>1</v>
      </c>
      <c r="K70" s="130">
        <v>1</v>
      </c>
    </row>
    <row r="71" spans="1:11" ht="12.75">
      <c r="A71" s="183" t="s">
        <v>117</v>
      </c>
      <c r="B71" s="183" t="s">
        <v>203</v>
      </c>
      <c r="C71" s="183" t="s">
        <v>142</v>
      </c>
      <c r="D71" s="183" t="s">
        <v>6</v>
      </c>
      <c r="E71" s="183" t="s">
        <v>205</v>
      </c>
      <c r="F71" s="183" t="s">
        <v>72</v>
      </c>
      <c r="G71" s="183" t="s">
        <v>170</v>
      </c>
      <c r="H71" s="183" t="s">
        <v>116</v>
      </c>
      <c r="I71" s="184">
        <f>прил2!J74</f>
        <v>1</v>
      </c>
      <c r="J71" s="184">
        <v>1</v>
      </c>
      <c r="K71" s="184">
        <v>1</v>
      </c>
    </row>
    <row r="72" spans="1:11" ht="12.75">
      <c r="A72" s="127" t="s">
        <v>144</v>
      </c>
      <c r="B72" s="127" t="s">
        <v>203</v>
      </c>
      <c r="C72" s="127" t="s">
        <v>175</v>
      </c>
      <c r="D72" s="127"/>
      <c r="E72" s="127"/>
      <c r="F72" s="127"/>
      <c r="G72" s="127"/>
      <c r="H72" s="127"/>
      <c r="I72" s="152">
        <f>I73</f>
        <v>0</v>
      </c>
      <c r="J72" s="152"/>
      <c r="K72" s="152"/>
    </row>
    <row r="73" spans="1:11" ht="25.5">
      <c r="A73" s="131" t="s">
        <v>186</v>
      </c>
      <c r="B73" s="128" t="s">
        <v>203</v>
      </c>
      <c r="C73" s="128" t="s">
        <v>175</v>
      </c>
      <c r="D73" s="128" t="s">
        <v>6</v>
      </c>
      <c r="E73" s="128" t="s">
        <v>4</v>
      </c>
      <c r="F73" s="128"/>
      <c r="G73" s="128"/>
      <c r="H73" s="153"/>
      <c r="I73" s="130">
        <f>I74</f>
        <v>0</v>
      </c>
      <c r="J73" s="130"/>
      <c r="K73" s="130"/>
    </row>
    <row r="74" spans="1:11" ht="25.5">
      <c r="A74" s="131" t="s">
        <v>24</v>
      </c>
      <c r="B74" s="128" t="s">
        <v>203</v>
      </c>
      <c r="C74" s="128" t="s">
        <v>175</v>
      </c>
      <c r="D74" s="128" t="s">
        <v>6</v>
      </c>
      <c r="E74" s="128" t="s">
        <v>205</v>
      </c>
      <c r="F74" s="128"/>
      <c r="G74" s="128"/>
      <c r="H74" s="153"/>
      <c r="I74" s="130">
        <f>I75</f>
        <v>0</v>
      </c>
      <c r="J74" s="130"/>
      <c r="K74" s="130"/>
    </row>
    <row r="75" spans="1:11" ht="25.5">
      <c r="A75" s="131" t="s">
        <v>161</v>
      </c>
      <c r="B75" s="128" t="s">
        <v>203</v>
      </c>
      <c r="C75" s="128">
        <v>13</v>
      </c>
      <c r="D75" s="128">
        <v>89</v>
      </c>
      <c r="E75" s="128">
        <v>1</v>
      </c>
      <c r="F75" s="154" t="s">
        <v>72</v>
      </c>
      <c r="G75" s="128">
        <v>42370</v>
      </c>
      <c r="H75" s="153"/>
      <c r="I75" s="130">
        <f>I76</f>
        <v>0</v>
      </c>
      <c r="J75" s="130"/>
      <c r="K75" s="130"/>
    </row>
    <row r="76" spans="1:11" ht="12.75">
      <c r="A76" s="131" t="s">
        <v>145</v>
      </c>
      <c r="B76" s="128" t="s">
        <v>203</v>
      </c>
      <c r="C76" s="128" t="s">
        <v>175</v>
      </c>
      <c r="D76" s="128" t="s">
        <v>6</v>
      </c>
      <c r="E76" s="128" t="s">
        <v>205</v>
      </c>
      <c r="F76" s="154" t="s">
        <v>72</v>
      </c>
      <c r="G76" s="128" t="s">
        <v>173</v>
      </c>
      <c r="H76" s="153" t="s">
        <v>289</v>
      </c>
      <c r="I76" s="130">
        <f>I77</f>
        <v>0</v>
      </c>
      <c r="J76" s="130"/>
      <c r="K76" s="130"/>
    </row>
    <row r="77" spans="1:11" ht="25.5">
      <c r="A77" s="183" t="s">
        <v>161</v>
      </c>
      <c r="B77" s="183" t="s">
        <v>203</v>
      </c>
      <c r="C77" s="183" t="s">
        <v>175</v>
      </c>
      <c r="D77" s="183" t="s">
        <v>6</v>
      </c>
      <c r="E77" s="183" t="s">
        <v>205</v>
      </c>
      <c r="F77" s="183" t="s">
        <v>72</v>
      </c>
      <c r="G77" s="183" t="s">
        <v>173</v>
      </c>
      <c r="H77" s="183" t="s">
        <v>156</v>
      </c>
      <c r="I77" s="184">
        <f>прил2!J81</f>
        <v>0</v>
      </c>
      <c r="J77" s="184"/>
      <c r="K77" s="184"/>
    </row>
    <row r="78" spans="1:11" ht="12.75">
      <c r="A78" s="127" t="s">
        <v>37</v>
      </c>
      <c r="B78" s="127" t="s">
        <v>147</v>
      </c>
      <c r="C78" s="127"/>
      <c r="D78" s="127"/>
      <c r="E78" s="127"/>
      <c r="F78" s="127"/>
      <c r="G78" s="127" t="s">
        <v>202</v>
      </c>
      <c r="H78" s="127" t="s">
        <v>202</v>
      </c>
      <c r="I78" s="152">
        <f aca="true" t="shared" si="5" ref="I78:K81">I79</f>
        <v>95.3</v>
      </c>
      <c r="J78" s="152">
        <f t="shared" si="5"/>
        <v>96</v>
      </c>
      <c r="K78" s="152">
        <f t="shared" si="5"/>
        <v>96</v>
      </c>
    </row>
    <row r="79" spans="1:11" ht="12.75">
      <c r="A79" s="131" t="s">
        <v>34</v>
      </c>
      <c r="B79" s="128" t="s">
        <v>147</v>
      </c>
      <c r="C79" s="128" t="s">
        <v>146</v>
      </c>
      <c r="D79" s="128"/>
      <c r="E79" s="128" t="s">
        <v>202</v>
      </c>
      <c r="F79" s="128"/>
      <c r="G79" s="128" t="s">
        <v>202</v>
      </c>
      <c r="H79" s="153" t="s">
        <v>202</v>
      </c>
      <c r="I79" s="130">
        <f t="shared" si="5"/>
        <v>95.3</v>
      </c>
      <c r="J79" s="130">
        <f t="shared" si="5"/>
        <v>96</v>
      </c>
      <c r="K79" s="130">
        <f t="shared" si="5"/>
        <v>96</v>
      </c>
    </row>
    <row r="80" spans="1:11" ht="25.5">
      <c r="A80" s="131" t="s">
        <v>32</v>
      </c>
      <c r="B80" s="128" t="s">
        <v>147</v>
      </c>
      <c r="C80" s="128" t="s">
        <v>146</v>
      </c>
      <c r="D80" s="128" t="s">
        <v>6</v>
      </c>
      <c r="E80" s="128" t="s">
        <v>4</v>
      </c>
      <c r="F80" s="128"/>
      <c r="G80" s="128"/>
      <c r="H80" s="153"/>
      <c r="I80" s="130">
        <f t="shared" si="5"/>
        <v>95.3</v>
      </c>
      <c r="J80" s="130">
        <f t="shared" si="5"/>
        <v>96</v>
      </c>
      <c r="K80" s="130">
        <f t="shared" si="5"/>
        <v>96</v>
      </c>
    </row>
    <row r="81" spans="1:11" ht="38.25">
      <c r="A81" s="131" t="s">
        <v>31</v>
      </c>
      <c r="B81" s="128" t="s">
        <v>147</v>
      </c>
      <c r="C81" s="128" t="s">
        <v>146</v>
      </c>
      <c r="D81" s="128" t="s">
        <v>6</v>
      </c>
      <c r="E81" s="128" t="s">
        <v>205</v>
      </c>
      <c r="F81" s="154"/>
      <c r="G81" s="128"/>
      <c r="H81" s="153"/>
      <c r="I81" s="130">
        <f t="shared" si="5"/>
        <v>95.3</v>
      </c>
      <c r="J81" s="130">
        <f t="shared" si="5"/>
        <v>96</v>
      </c>
      <c r="K81" s="130">
        <f t="shared" si="5"/>
        <v>96</v>
      </c>
    </row>
    <row r="82" spans="1:11" ht="25.5">
      <c r="A82" s="131" t="s">
        <v>35</v>
      </c>
      <c r="B82" s="131" t="s">
        <v>147</v>
      </c>
      <c r="C82" s="131" t="s">
        <v>146</v>
      </c>
      <c r="D82" s="131" t="s">
        <v>6</v>
      </c>
      <c r="E82" s="131" t="s">
        <v>205</v>
      </c>
      <c r="F82" s="135" t="s">
        <v>72</v>
      </c>
      <c r="G82" s="128" t="s">
        <v>38</v>
      </c>
      <c r="H82" s="153"/>
      <c r="I82" s="130">
        <f>I83+I84</f>
        <v>95.3</v>
      </c>
      <c r="J82" s="130">
        <f>J83+J84</f>
        <v>96</v>
      </c>
      <c r="K82" s="130">
        <f>K83+K84</f>
        <v>96</v>
      </c>
    </row>
    <row r="83" spans="1:11" ht="25.5">
      <c r="A83" s="183" t="s">
        <v>36</v>
      </c>
      <c r="B83" s="183" t="s">
        <v>147</v>
      </c>
      <c r="C83" s="183" t="s">
        <v>146</v>
      </c>
      <c r="D83" s="183" t="s">
        <v>6</v>
      </c>
      <c r="E83" s="183" t="s">
        <v>205</v>
      </c>
      <c r="F83" s="183" t="s">
        <v>72</v>
      </c>
      <c r="G83" s="183" t="s">
        <v>38</v>
      </c>
      <c r="H83" s="183" t="s">
        <v>154</v>
      </c>
      <c r="I83" s="184">
        <f>прил2!J100</f>
        <v>90.7</v>
      </c>
      <c r="J83" s="184">
        <f>прил2!K100</f>
        <v>91.4</v>
      </c>
      <c r="K83" s="184">
        <v>89.6</v>
      </c>
    </row>
    <row r="84" spans="1:11" ht="25.5">
      <c r="A84" s="183" t="s">
        <v>5</v>
      </c>
      <c r="B84" s="183" t="s">
        <v>147</v>
      </c>
      <c r="C84" s="183" t="s">
        <v>146</v>
      </c>
      <c r="D84" s="183" t="s">
        <v>6</v>
      </c>
      <c r="E84" s="183" t="s">
        <v>205</v>
      </c>
      <c r="F84" s="183" t="s">
        <v>72</v>
      </c>
      <c r="G84" s="183" t="s">
        <v>38</v>
      </c>
      <c r="H84" s="183" t="s">
        <v>156</v>
      </c>
      <c r="I84" s="184">
        <f>прил2!J102</f>
        <v>4.6</v>
      </c>
      <c r="J84" s="184">
        <f>прил2!K102</f>
        <v>4.6</v>
      </c>
      <c r="K84" s="184">
        <v>6.4</v>
      </c>
    </row>
    <row r="85" spans="1:11" ht="25.5">
      <c r="A85" s="127" t="s">
        <v>115</v>
      </c>
      <c r="B85" s="127" t="s">
        <v>146</v>
      </c>
      <c r="C85" s="127"/>
      <c r="D85" s="127"/>
      <c r="E85" s="127"/>
      <c r="F85" s="127"/>
      <c r="G85" s="127"/>
      <c r="H85" s="127"/>
      <c r="I85" s="152">
        <f>I86</f>
        <v>0</v>
      </c>
      <c r="J85" s="152">
        <f aca="true" t="shared" si="6" ref="J85:K89">J86</f>
        <v>0</v>
      </c>
      <c r="K85" s="152">
        <f t="shared" si="6"/>
        <v>0</v>
      </c>
    </row>
    <row r="86" spans="1:11" ht="25.5">
      <c r="A86" s="131" t="s">
        <v>152</v>
      </c>
      <c r="B86" s="128" t="s">
        <v>146</v>
      </c>
      <c r="C86" s="128" t="s">
        <v>148</v>
      </c>
      <c r="D86" s="128"/>
      <c r="E86" s="128"/>
      <c r="F86" s="128"/>
      <c r="G86" s="128"/>
      <c r="H86" s="153"/>
      <c r="I86" s="130">
        <f>I87</f>
        <v>0</v>
      </c>
      <c r="J86" s="130">
        <f t="shared" si="6"/>
        <v>0</v>
      </c>
      <c r="K86" s="130">
        <f t="shared" si="6"/>
        <v>0</v>
      </c>
    </row>
    <row r="87" spans="1:11" ht="25.5">
      <c r="A87" s="131" t="s">
        <v>70</v>
      </c>
      <c r="B87" s="128" t="s">
        <v>146</v>
      </c>
      <c r="C87" s="128" t="s">
        <v>148</v>
      </c>
      <c r="D87" s="128" t="s">
        <v>6</v>
      </c>
      <c r="E87" s="128" t="s">
        <v>4</v>
      </c>
      <c r="F87" s="128"/>
      <c r="G87" s="128"/>
      <c r="H87" s="153"/>
      <c r="I87" s="130">
        <f>I88</f>
        <v>0</v>
      </c>
      <c r="J87" s="130">
        <f t="shared" si="6"/>
        <v>0</v>
      </c>
      <c r="K87" s="130">
        <f t="shared" si="6"/>
        <v>0</v>
      </c>
    </row>
    <row r="88" spans="1:11" ht="38.25">
      <c r="A88" s="131" t="s">
        <v>71</v>
      </c>
      <c r="B88" s="128" t="s">
        <v>146</v>
      </c>
      <c r="C88" s="128" t="s">
        <v>148</v>
      </c>
      <c r="D88" s="128" t="s">
        <v>6</v>
      </c>
      <c r="E88" s="128" t="s">
        <v>205</v>
      </c>
      <c r="F88" s="154" t="s">
        <v>72</v>
      </c>
      <c r="G88" s="128"/>
      <c r="H88" s="153"/>
      <c r="I88" s="130">
        <f>I89+I91</f>
        <v>0</v>
      </c>
      <c r="J88" s="130">
        <f t="shared" si="6"/>
        <v>0</v>
      </c>
      <c r="K88" s="130">
        <f t="shared" si="6"/>
        <v>0</v>
      </c>
    </row>
    <row r="89" spans="1:11" ht="16.5" customHeight="1">
      <c r="A89" s="131" t="s">
        <v>58</v>
      </c>
      <c r="B89" s="128" t="s">
        <v>146</v>
      </c>
      <c r="C89" s="128" t="s">
        <v>148</v>
      </c>
      <c r="D89" s="128" t="s">
        <v>6</v>
      </c>
      <c r="E89" s="128" t="s">
        <v>205</v>
      </c>
      <c r="F89" s="154" t="s">
        <v>72</v>
      </c>
      <c r="G89" s="128" t="s">
        <v>120</v>
      </c>
      <c r="H89" s="154"/>
      <c r="I89" s="130">
        <f>I90</f>
        <v>0</v>
      </c>
      <c r="J89" s="130">
        <f t="shared" si="6"/>
        <v>0</v>
      </c>
      <c r="K89" s="130">
        <f t="shared" si="6"/>
        <v>0</v>
      </c>
    </row>
    <row r="90" spans="1:11" ht="25.5">
      <c r="A90" s="183" t="s">
        <v>161</v>
      </c>
      <c r="B90" s="183" t="s">
        <v>146</v>
      </c>
      <c r="C90" s="183" t="s">
        <v>148</v>
      </c>
      <c r="D90" s="183" t="s">
        <v>6</v>
      </c>
      <c r="E90" s="183" t="s">
        <v>205</v>
      </c>
      <c r="F90" s="183" t="s">
        <v>72</v>
      </c>
      <c r="G90" s="183" t="s">
        <v>120</v>
      </c>
      <c r="H90" s="183" t="s">
        <v>156</v>
      </c>
      <c r="I90" s="184">
        <f>прил2!J109</f>
        <v>0</v>
      </c>
      <c r="J90" s="184">
        <f>'[2]прил5'!K99</f>
        <v>0</v>
      </c>
      <c r="K90" s="184">
        <f>'[2]прил5'!L99</f>
        <v>0</v>
      </c>
    </row>
    <row r="91" spans="1:11" ht="25.5">
      <c r="A91" s="131" t="s">
        <v>230</v>
      </c>
      <c r="B91" s="128" t="s">
        <v>146</v>
      </c>
      <c r="C91" s="128" t="s">
        <v>148</v>
      </c>
      <c r="D91" s="128" t="s">
        <v>6</v>
      </c>
      <c r="E91" s="128" t="s">
        <v>205</v>
      </c>
      <c r="F91" s="154" t="s">
        <v>72</v>
      </c>
      <c r="G91" s="128" t="s">
        <v>231</v>
      </c>
      <c r="H91" s="154"/>
      <c r="I91" s="130">
        <f>I92</f>
        <v>0</v>
      </c>
      <c r="J91" s="130"/>
      <c r="K91" s="130"/>
    </row>
    <row r="92" spans="1:11" ht="25.5">
      <c r="A92" s="183" t="s">
        <v>161</v>
      </c>
      <c r="B92" s="183" t="s">
        <v>146</v>
      </c>
      <c r="C92" s="183" t="s">
        <v>148</v>
      </c>
      <c r="D92" s="183" t="s">
        <v>6</v>
      </c>
      <c r="E92" s="183" t="s">
        <v>205</v>
      </c>
      <c r="F92" s="183" t="s">
        <v>72</v>
      </c>
      <c r="G92" s="183" t="s">
        <v>231</v>
      </c>
      <c r="H92" s="183" t="s">
        <v>156</v>
      </c>
      <c r="I92" s="184">
        <f>прил2!J112</f>
        <v>0</v>
      </c>
      <c r="J92" s="184"/>
      <c r="K92" s="184"/>
    </row>
    <row r="93" spans="1:11" ht="12.75">
      <c r="A93" s="127" t="s">
        <v>140</v>
      </c>
      <c r="B93" s="127" t="s">
        <v>204</v>
      </c>
      <c r="C93" s="127"/>
      <c r="D93" s="127"/>
      <c r="E93" s="127"/>
      <c r="F93" s="127"/>
      <c r="G93" s="127"/>
      <c r="H93" s="127"/>
      <c r="I93" s="152">
        <f aca="true" t="shared" si="7" ref="I93:K97">I94</f>
        <v>235.9</v>
      </c>
      <c r="J93" s="152">
        <f t="shared" si="7"/>
        <v>275.3</v>
      </c>
      <c r="K93" s="152">
        <f t="shared" si="7"/>
        <v>314.6</v>
      </c>
    </row>
    <row r="94" spans="1:11" ht="12.75">
      <c r="A94" s="127" t="s">
        <v>110</v>
      </c>
      <c r="B94" s="127" t="s">
        <v>204</v>
      </c>
      <c r="C94" s="127" t="s">
        <v>119</v>
      </c>
      <c r="D94" s="127"/>
      <c r="E94" s="127"/>
      <c r="F94" s="127"/>
      <c r="G94" s="127"/>
      <c r="H94" s="127"/>
      <c r="I94" s="152">
        <f t="shared" si="7"/>
        <v>235.9</v>
      </c>
      <c r="J94" s="152">
        <f t="shared" si="7"/>
        <v>275.3</v>
      </c>
      <c r="K94" s="152">
        <f t="shared" si="7"/>
        <v>314.6</v>
      </c>
    </row>
    <row r="95" spans="1:11" ht="25.5">
      <c r="A95" s="131" t="s">
        <v>32</v>
      </c>
      <c r="B95" s="128" t="s">
        <v>204</v>
      </c>
      <c r="C95" s="128" t="s">
        <v>119</v>
      </c>
      <c r="D95" s="128" t="s">
        <v>6</v>
      </c>
      <c r="E95" s="128" t="s">
        <v>4</v>
      </c>
      <c r="F95" s="128"/>
      <c r="G95" s="128"/>
      <c r="H95" s="153"/>
      <c r="I95" s="130">
        <f>I96</f>
        <v>235.9</v>
      </c>
      <c r="J95" s="130">
        <f t="shared" si="7"/>
        <v>275.3</v>
      </c>
      <c r="K95" s="130">
        <f t="shared" si="7"/>
        <v>314.6</v>
      </c>
    </row>
    <row r="96" spans="1:11" ht="38.25">
      <c r="A96" s="131" t="s">
        <v>31</v>
      </c>
      <c r="B96" s="128" t="s">
        <v>204</v>
      </c>
      <c r="C96" s="128" t="s">
        <v>119</v>
      </c>
      <c r="D96" s="128" t="s">
        <v>6</v>
      </c>
      <c r="E96" s="128" t="s">
        <v>205</v>
      </c>
      <c r="F96" s="128" t="s">
        <v>72</v>
      </c>
      <c r="G96" s="128"/>
      <c r="H96" s="153"/>
      <c r="I96" s="130">
        <f>I97</f>
        <v>235.9</v>
      </c>
      <c r="J96" s="130">
        <f t="shared" si="7"/>
        <v>275.3</v>
      </c>
      <c r="K96" s="130">
        <f t="shared" si="7"/>
        <v>314.6</v>
      </c>
    </row>
    <row r="97" spans="1:11" ht="38.25">
      <c r="A97" s="131" t="s">
        <v>78</v>
      </c>
      <c r="B97" s="128" t="s">
        <v>204</v>
      </c>
      <c r="C97" s="128" t="s">
        <v>119</v>
      </c>
      <c r="D97" s="128" t="s">
        <v>6</v>
      </c>
      <c r="E97" s="128" t="s">
        <v>205</v>
      </c>
      <c r="F97" s="154" t="s">
        <v>72</v>
      </c>
      <c r="G97" s="128" t="s">
        <v>76</v>
      </c>
      <c r="H97" s="153"/>
      <c r="I97" s="130">
        <f>I98</f>
        <v>235.9</v>
      </c>
      <c r="J97" s="130">
        <f t="shared" si="7"/>
        <v>275.3</v>
      </c>
      <c r="K97" s="130">
        <f t="shared" si="7"/>
        <v>314.6</v>
      </c>
    </row>
    <row r="98" spans="1:11" ht="127.5">
      <c r="A98" s="131" t="s">
        <v>77</v>
      </c>
      <c r="B98" s="128" t="s">
        <v>204</v>
      </c>
      <c r="C98" s="128" t="s">
        <v>119</v>
      </c>
      <c r="D98" s="128" t="s">
        <v>6</v>
      </c>
      <c r="E98" s="128" t="s">
        <v>205</v>
      </c>
      <c r="F98" s="154" t="s">
        <v>72</v>
      </c>
      <c r="G98" s="128" t="s">
        <v>75</v>
      </c>
      <c r="H98" s="153"/>
      <c r="I98" s="130">
        <f>I99</f>
        <v>235.9</v>
      </c>
      <c r="J98" s="130">
        <f>J99</f>
        <v>275.3</v>
      </c>
      <c r="K98" s="130">
        <f>K99</f>
        <v>314.6</v>
      </c>
    </row>
    <row r="99" spans="1:11" ht="25.5">
      <c r="A99" s="131" t="s">
        <v>161</v>
      </c>
      <c r="B99" s="128" t="s">
        <v>204</v>
      </c>
      <c r="C99" s="128" t="s">
        <v>119</v>
      </c>
      <c r="D99" s="128" t="s">
        <v>6</v>
      </c>
      <c r="E99" s="128" t="s">
        <v>205</v>
      </c>
      <c r="F99" s="154" t="s">
        <v>72</v>
      </c>
      <c r="G99" s="128" t="s">
        <v>75</v>
      </c>
      <c r="H99" s="154">
        <v>200</v>
      </c>
      <c r="I99" s="130">
        <f>I100</f>
        <v>235.9</v>
      </c>
      <c r="J99" s="130">
        <f>J100</f>
        <v>275.3</v>
      </c>
      <c r="K99" s="130">
        <f>K100</f>
        <v>314.6</v>
      </c>
    </row>
    <row r="100" spans="1:11" s="48" customFormat="1" ht="25.5">
      <c r="A100" s="183" t="s">
        <v>161</v>
      </c>
      <c r="B100" s="183" t="s">
        <v>204</v>
      </c>
      <c r="C100" s="183" t="s">
        <v>119</v>
      </c>
      <c r="D100" s="183" t="s">
        <v>6</v>
      </c>
      <c r="E100" s="183" t="s">
        <v>205</v>
      </c>
      <c r="F100" s="183" t="s">
        <v>72</v>
      </c>
      <c r="G100" s="183" t="s">
        <v>75</v>
      </c>
      <c r="H100" s="183">
        <v>240</v>
      </c>
      <c r="I100" s="184">
        <f>прил2!J125</f>
        <v>235.9</v>
      </c>
      <c r="J100" s="184">
        <f>прил2!K125</f>
        <v>275.3</v>
      </c>
      <c r="K100" s="184">
        <f>прил2!L125</f>
        <v>314.6</v>
      </c>
    </row>
    <row r="101" spans="1:11" s="48" customFormat="1" ht="12.75">
      <c r="A101" s="127" t="s">
        <v>153</v>
      </c>
      <c r="B101" s="127" t="s">
        <v>149</v>
      </c>
      <c r="C101" s="127"/>
      <c r="D101" s="127"/>
      <c r="E101" s="127"/>
      <c r="F101" s="127"/>
      <c r="G101" s="127"/>
      <c r="H101" s="127"/>
      <c r="I101" s="152">
        <f>I102+I108</f>
        <v>145.3</v>
      </c>
      <c r="J101" s="152">
        <f>J102+J108</f>
        <v>154.89000000000001</v>
      </c>
      <c r="K101" s="152">
        <f>K102+K108</f>
        <v>58.66</v>
      </c>
    </row>
    <row r="102" spans="1:11" s="48" customFormat="1" ht="12.75" hidden="1">
      <c r="A102" s="127" t="s">
        <v>211</v>
      </c>
      <c r="B102" s="127" t="s">
        <v>149</v>
      </c>
      <c r="C102" s="229" t="s">
        <v>147</v>
      </c>
      <c r="D102" s="127"/>
      <c r="E102" s="127"/>
      <c r="F102" s="127"/>
      <c r="G102" s="127"/>
      <c r="H102" s="127"/>
      <c r="I102" s="152">
        <f aca="true" t="shared" si="8" ref="I102:K105">I103</f>
        <v>47.8</v>
      </c>
      <c r="J102" s="152">
        <f t="shared" si="8"/>
        <v>25.4</v>
      </c>
      <c r="K102" s="152">
        <f t="shared" si="8"/>
        <v>37.4</v>
      </c>
    </row>
    <row r="103" spans="1:11" s="48" customFormat="1" ht="25.5" hidden="1">
      <c r="A103" s="131" t="s">
        <v>32</v>
      </c>
      <c r="B103" s="128" t="s">
        <v>149</v>
      </c>
      <c r="C103" s="154" t="s">
        <v>147</v>
      </c>
      <c r="D103" s="128" t="s">
        <v>6</v>
      </c>
      <c r="E103" s="128" t="s">
        <v>4</v>
      </c>
      <c r="F103" s="128"/>
      <c r="G103" s="128"/>
      <c r="H103" s="153"/>
      <c r="I103" s="130">
        <f t="shared" si="8"/>
        <v>47.8</v>
      </c>
      <c r="J103" s="130">
        <f t="shared" si="8"/>
        <v>25.4</v>
      </c>
      <c r="K103" s="130">
        <f t="shared" si="8"/>
        <v>37.4</v>
      </c>
    </row>
    <row r="104" spans="1:11" s="48" customFormat="1" ht="38.25" hidden="1">
      <c r="A104" s="131" t="s">
        <v>31</v>
      </c>
      <c r="B104" s="128" t="s">
        <v>149</v>
      </c>
      <c r="C104" s="154" t="s">
        <v>147</v>
      </c>
      <c r="D104" s="128" t="s">
        <v>6</v>
      </c>
      <c r="E104" s="128" t="s">
        <v>205</v>
      </c>
      <c r="F104" s="128" t="s">
        <v>72</v>
      </c>
      <c r="G104" s="128"/>
      <c r="H104" s="153"/>
      <c r="I104" s="130">
        <f t="shared" si="8"/>
        <v>47.8</v>
      </c>
      <c r="J104" s="130">
        <f t="shared" si="8"/>
        <v>25.4</v>
      </c>
      <c r="K104" s="130">
        <f t="shared" si="8"/>
        <v>37.4</v>
      </c>
    </row>
    <row r="105" spans="1:11" s="48" customFormat="1" ht="12.75" hidden="1">
      <c r="A105" s="131" t="s">
        <v>318</v>
      </c>
      <c r="B105" s="131" t="s">
        <v>149</v>
      </c>
      <c r="C105" s="135" t="s">
        <v>147</v>
      </c>
      <c r="D105" s="131" t="s">
        <v>6</v>
      </c>
      <c r="E105" s="131" t="s">
        <v>205</v>
      </c>
      <c r="F105" s="135" t="s">
        <v>72</v>
      </c>
      <c r="G105" s="128">
        <v>42000</v>
      </c>
      <c r="H105" s="153"/>
      <c r="I105" s="130">
        <f>I106</f>
        <v>47.8</v>
      </c>
      <c r="J105" s="130">
        <f t="shared" si="8"/>
        <v>25.4</v>
      </c>
      <c r="K105" s="130">
        <f t="shared" si="8"/>
        <v>37.4</v>
      </c>
    </row>
    <row r="106" spans="1:11" s="48" customFormat="1" ht="25.5" hidden="1">
      <c r="A106" s="131" t="s">
        <v>161</v>
      </c>
      <c r="B106" s="131" t="s">
        <v>149</v>
      </c>
      <c r="C106" s="135" t="s">
        <v>147</v>
      </c>
      <c r="D106" s="131" t="s">
        <v>6</v>
      </c>
      <c r="E106" s="131" t="s">
        <v>205</v>
      </c>
      <c r="F106" s="135" t="s">
        <v>72</v>
      </c>
      <c r="G106" s="128">
        <v>42020</v>
      </c>
      <c r="H106" s="153" t="s">
        <v>289</v>
      </c>
      <c r="I106" s="130">
        <f>I107</f>
        <v>47.8</v>
      </c>
      <c r="J106" s="130">
        <f>J107</f>
        <v>25.4</v>
      </c>
      <c r="K106" s="130">
        <f>K107</f>
        <v>37.4</v>
      </c>
    </row>
    <row r="107" spans="1:11" s="48" customFormat="1" ht="25.5" hidden="1">
      <c r="A107" s="183" t="s">
        <v>161</v>
      </c>
      <c r="B107" s="183" t="s">
        <v>149</v>
      </c>
      <c r="C107" s="183" t="s">
        <v>147</v>
      </c>
      <c r="D107" s="183" t="s">
        <v>6</v>
      </c>
      <c r="E107" s="183" t="s">
        <v>205</v>
      </c>
      <c r="F107" s="183" t="s">
        <v>72</v>
      </c>
      <c r="G107" s="183">
        <v>42020</v>
      </c>
      <c r="H107" s="183" t="s">
        <v>156</v>
      </c>
      <c r="I107" s="184">
        <f>прил2!J154</f>
        <v>47.8</v>
      </c>
      <c r="J107" s="184">
        <f>прил2!K154</f>
        <v>25.4</v>
      </c>
      <c r="K107" s="184">
        <f>прил2!L154</f>
        <v>37.4</v>
      </c>
    </row>
    <row r="108" spans="1:11" ht="12.75">
      <c r="A108" s="127" t="s">
        <v>39</v>
      </c>
      <c r="B108" s="127" t="s">
        <v>149</v>
      </c>
      <c r="C108" s="127" t="s">
        <v>146</v>
      </c>
      <c r="D108" s="127"/>
      <c r="E108" s="127"/>
      <c r="F108" s="127"/>
      <c r="G108" s="127"/>
      <c r="H108" s="127"/>
      <c r="I108" s="152">
        <f>I109+I115</f>
        <v>97.5</v>
      </c>
      <c r="J108" s="152">
        <f aca="true" t="shared" si="9" ref="I108:K110">J109</f>
        <v>129.49</v>
      </c>
      <c r="K108" s="152">
        <f t="shared" si="9"/>
        <v>21.26</v>
      </c>
    </row>
    <row r="109" spans="1:11" ht="25.5">
      <c r="A109" s="131" t="s">
        <v>32</v>
      </c>
      <c r="B109" s="128" t="s">
        <v>149</v>
      </c>
      <c r="C109" s="128" t="s">
        <v>146</v>
      </c>
      <c r="D109" s="128" t="s">
        <v>6</v>
      </c>
      <c r="E109" s="128" t="s">
        <v>4</v>
      </c>
      <c r="F109" s="128"/>
      <c r="G109" s="128"/>
      <c r="H109" s="153"/>
      <c r="I109" s="130">
        <f t="shared" si="9"/>
        <v>97.5</v>
      </c>
      <c r="J109" s="130">
        <f t="shared" si="9"/>
        <v>129.49</v>
      </c>
      <c r="K109" s="130">
        <f t="shared" si="9"/>
        <v>21.26</v>
      </c>
    </row>
    <row r="110" spans="1:11" ht="38.25">
      <c r="A110" s="131" t="s">
        <v>31</v>
      </c>
      <c r="B110" s="128" t="s">
        <v>149</v>
      </c>
      <c r="C110" s="128" t="s">
        <v>146</v>
      </c>
      <c r="D110" s="128" t="s">
        <v>6</v>
      </c>
      <c r="E110" s="128" t="s">
        <v>205</v>
      </c>
      <c r="F110" s="128" t="s">
        <v>72</v>
      </c>
      <c r="G110" s="128"/>
      <c r="H110" s="153"/>
      <c r="I110" s="130">
        <f t="shared" si="9"/>
        <v>97.5</v>
      </c>
      <c r="J110" s="130">
        <f t="shared" si="9"/>
        <v>129.49</v>
      </c>
      <c r="K110" s="130">
        <f t="shared" si="9"/>
        <v>21.26</v>
      </c>
    </row>
    <row r="111" spans="1:11" ht="25.5">
      <c r="A111" s="131" t="s">
        <v>41</v>
      </c>
      <c r="B111" s="128" t="s">
        <v>149</v>
      </c>
      <c r="C111" s="128" t="s">
        <v>146</v>
      </c>
      <c r="D111" s="128" t="s">
        <v>6</v>
      </c>
      <c r="E111" s="128" t="s">
        <v>205</v>
      </c>
      <c r="F111" s="154" t="s">
        <v>72</v>
      </c>
      <c r="G111" s="128" t="s">
        <v>40</v>
      </c>
      <c r="H111" s="153"/>
      <c r="I111" s="130">
        <f>I112+I118</f>
        <v>97.5</v>
      </c>
      <c r="J111" s="130">
        <f>J112+J118</f>
        <v>129.49</v>
      </c>
      <c r="K111" s="130">
        <f>K112+K118</f>
        <v>21.26</v>
      </c>
    </row>
    <row r="112" spans="1:11" ht="12.75">
      <c r="A112" s="131" t="s">
        <v>43</v>
      </c>
      <c r="B112" s="131" t="s">
        <v>149</v>
      </c>
      <c r="C112" s="131" t="s">
        <v>146</v>
      </c>
      <c r="D112" s="131" t="s">
        <v>6</v>
      </c>
      <c r="E112" s="131" t="s">
        <v>205</v>
      </c>
      <c r="F112" s="135" t="s">
        <v>72</v>
      </c>
      <c r="G112" s="128" t="s">
        <v>42</v>
      </c>
      <c r="H112" s="153"/>
      <c r="I112" s="130">
        <f aca="true" t="shared" si="10" ref="I112:K113">I113</f>
        <v>30</v>
      </c>
      <c r="J112" s="130">
        <f t="shared" si="10"/>
        <v>31.8</v>
      </c>
      <c r="K112" s="130">
        <f t="shared" si="10"/>
        <v>0</v>
      </c>
    </row>
    <row r="113" spans="1:11" ht="25.5">
      <c r="A113" s="131" t="s">
        <v>161</v>
      </c>
      <c r="B113" s="131" t="s">
        <v>149</v>
      </c>
      <c r="C113" s="131" t="s">
        <v>146</v>
      </c>
      <c r="D113" s="131" t="s">
        <v>6</v>
      </c>
      <c r="E113" s="131" t="s">
        <v>205</v>
      </c>
      <c r="F113" s="135" t="s">
        <v>72</v>
      </c>
      <c r="G113" s="128" t="s">
        <v>42</v>
      </c>
      <c r="H113" s="153" t="s">
        <v>289</v>
      </c>
      <c r="I113" s="130">
        <f t="shared" si="10"/>
        <v>30</v>
      </c>
      <c r="J113" s="130">
        <f t="shared" si="10"/>
        <v>31.8</v>
      </c>
      <c r="K113" s="130">
        <f t="shared" si="10"/>
        <v>0</v>
      </c>
    </row>
    <row r="114" spans="1:11" ht="25.5">
      <c r="A114" s="183" t="s">
        <v>161</v>
      </c>
      <c r="B114" s="183" t="s">
        <v>149</v>
      </c>
      <c r="C114" s="183" t="s">
        <v>146</v>
      </c>
      <c r="D114" s="183" t="s">
        <v>6</v>
      </c>
      <c r="E114" s="183" t="s">
        <v>205</v>
      </c>
      <c r="F114" s="183" t="s">
        <v>72</v>
      </c>
      <c r="G114" s="183" t="s">
        <v>42</v>
      </c>
      <c r="H114" s="183" t="s">
        <v>156</v>
      </c>
      <c r="I114" s="184">
        <f>прил2!J162</f>
        <v>30</v>
      </c>
      <c r="J114" s="184">
        <f>прил2!K162</f>
        <v>31.8</v>
      </c>
      <c r="K114" s="184">
        <f>прил2!L162</f>
        <v>0</v>
      </c>
    </row>
    <row r="115" spans="1:11" ht="14.25">
      <c r="A115" s="62" t="s">
        <v>46</v>
      </c>
      <c r="B115" s="236" t="s">
        <v>149</v>
      </c>
      <c r="C115" s="236" t="s">
        <v>146</v>
      </c>
      <c r="D115" s="236">
        <v>89</v>
      </c>
      <c r="E115" s="236">
        <v>1</v>
      </c>
      <c r="F115" s="236" t="s">
        <v>72</v>
      </c>
      <c r="G115" s="236">
        <v>43030</v>
      </c>
      <c r="H115" s="236"/>
      <c r="I115" s="235">
        <f>I116</f>
        <v>0</v>
      </c>
      <c r="J115" s="235"/>
      <c r="K115" s="235"/>
    </row>
    <row r="116" spans="1:11" ht="25.5">
      <c r="A116" s="131" t="s">
        <v>161</v>
      </c>
      <c r="B116" s="135" t="s">
        <v>323</v>
      </c>
      <c r="C116" s="135" t="s">
        <v>146</v>
      </c>
      <c r="D116" s="135" t="s">
        <v>6</v>
      </c>
      <c r="E116" s="135" t="s">
        <v>205</v>
      </c>
      <c r="F116" s="135" t="s">
        <v>72</v>
      </c>
      <c r="G116" s="135" t="s">
        <v>48</v>
      </c>
      <c r="H116" s="135" t="s">
        <v>289</v>
      </c>
      <c r="I116" s="184">
        <f>I117</f>
        <v>0</v>
      </c>
      <c r="J116" s="184"/>
      <c r="K116" s="184"/>
    </row>
    <row r="117" spans="1:11" ht="25.5">
      <c r="A117" s="183" t="s">
        <v>161</v>
      </c>
      <c r="B117" s="237" t="s">
        <v>149</v>
      </c>
      <c r="C117" s="237" t="s">
        <v>146</v>
      </c>
      <c r="D117" s="237" t="s">
        <v>6</v>
      </c>
      <c r="E117" s="237" t="s">
        <v>205</v>
      </c>
      <c r="F117" s="237" t="s">
        <v>72</v>
      </c>
      <c r="G117" s="237" t="s">
        <v>48</v>
      </c>
      <c r="H117" s="237" t="s">
        <v>156</v>
      </c>
      <c r="I117" s="184">
        <f>прил2!J169</f>
        <v>0</v>
      </c>
      <c r="J117" s="184"/>
      <c r="K117" s="184"/>
    </row>
    <row r="118" spans="1:11" ht="25.5">
      <c r="A118" s="127" t="s">
        <v>47</v>
      </c>
      <c r="B118" s="127" t="s">
        <v>149</v>
      </c>
      <c r="C118" s="127" t="s">
        <v>146</v>
      </c>
      <c r="D118" s="127" t="s">
        <v>6</v>
      </c>
      <c r="E118" s="127" t="s">
        <v>205</v>
      </c>
      <c r="F118" s="127" t="s">
        <v>72</v>
      </c>
      <c r="G118" s="127" t="s">
        <v>49</v>
      </c>
      <c r="H118" s="127"/>
      <c r="I118" s="152">
        <f aca="true" t="shared" si="11" ref="I118:K119">I119</f>
        <v>67.5</v>
      </c>
      <c r="J118" s="152">
        <f t="shared" si="11"/>
        <v>97.69</v>
      </c>
      <c r="K118" s="152">
        <f t="shared" si="11"/>
        <v>21.26</v>
      </c>
    </row>
    <row r="119" spans="1:11" ht="25.5">
      <c r="A119" s="131" t="s">
        <v>275</v>
      </c>
      <c r="B119" s="128" t="s">
        <v>149</v>
      </c>
      <c r="C119" s="128" t="s">
        <v>146</v>
      </c>
      <c r="D119" s="128" t="s">
        <v>6</v>
      </c>
      <c r="E119" s="128" t="s">
        <v>205</v>
      </c>
      <c r="F119" s="128" t="s">
        <v>72</v>
      </c>
      <c r="G119" s="128" t="s">
        <v>49</v>
      </c>
      <c r="H119" s="153" t="s">
        <v>289</v>
      </c>
      <c r="I119" s="130">
        <f t="shared" si="11"/>
        <v>67.5</v>
      </c>
      <c r="J119" s="130">
        <f t="shared" si="11"/>
        <v>97.69</v>
      </c>
      <c r="K119" s="130">
        <f t="shared" si="11"/>
        <v>21.26</v>
      </c>
    </row>
    <row r="120" spans="1:11" ht="25.5">
      <c r="A120" s="183" t="s">
        <v>161</v>
      </c>
      <c r="B120" s="183" t="s">
        <v>149</v>
      </c>
      <c r="C120" s="183" t="s">
        <v>146</v>
      </c>
      <c r="D120" s="183" t="s">
        <v>6</v>
      </c>
      <c r="E120" s="183" t="s">
        <v>205</v>
      </c>
      <c r="F120" s="183" t="s">
        <v>72</v>
      </c>
      <c r="G120" s="183" t="s">
        <v>49</v>
      </c>
      <c r="H120" s="183" t="s">
        <v>156</v>
      </c>
      <c r="I120" s="184">
        <f>прил2!J173</f>
        <v>67.5</v>
      </c>
      <c r="J120" s="184">
        <f>прил2!K173</f>
        <v>97.69</v>
      </c>
      <c r="K120" s="184">
        <f>прил2!L173</f>
        <v>21.26</v>
      </c>
    </row>
    <row r="121" spans="1:11" ht="12.75">
      <c r="A121" s="127" t="s">
        <v>176</v>
      </c>
      <c r="B121" s="127" t="s">
        <v>148</v>
      </c>
      <c r="C121" s="127"/>
      <c r="D121" s="127"/>
      <c r="E121" s="127"/>
      <c r="F121" s="127"/>
      <c r="G121" s="127" t="s">
        <v>202</v>
      </c>
      <c r="H121" s="127" t="s">
        <v>202</v>
      </c>
      <c r="I121" s="152">
        <f aca="true" t="shared" si="12" ref="I121:K122">I122</f>
        <v>185.4</v>
      </c>
      <c r="J121" s="152">
        <f t="shared" si="12"/>
        <v>178.4</v>
      </c>
      <c r="K121" s="152">
        <f t="shared" si="12"/>
        <v>179</v>
      </c>
    </row>
    <row r="122" spans="1:11" s="49" customFormat="1" ht="12.75">
      <c r="A122" s="131" t="s">
        <v>151</v>
      </c>
      <c r="B122" s="128" t="s">
        <v>148</v>
      </c>
      <c r="C122" s="128" t="s">
        <v>203</v>
      </c>
      <c r="D122" s="128"/>
      <c r="E122" s="128" t="s">
        <v>202</v>
      </c>
      <c r="F122" s="128"/>
      <c r="G122" s="128" t="s">
        <v>202</v>
      </c>
      <c r="H122" s="153" t="s">
        <v>202</v>
      </c>
      <c r="I122" s="130">
        <f t="shared" si="12"/>
        <v>185.4</v>
      </c>
      <c r="J122" s="130">
        <f t="shared" si="12"/>
        <v>178.4</v>
      </c>
      <c r="K122" s="130">
        <f t="shared" si="12"/>
        <v>179</v>
      </c>
    </row>
    <row r="123" spans="1:11" ht="25.5">
      <c r="A123" s="131" t="s">
        <v>32</v>
      </c>
      <c r="B123" s="128" t="s">
        <v>148</v>
      </c>
      <c r="C123" s="128" t="s">
        <v>203</v>
      </c>
      <c r="D123" s="128" t="s">
        <v>6</v>
      </c>
      <c r="E123" s="128" t="s">
        <v>4</v>
      </c>
      <c r="F123" s="128"/>
      <c r="G123" s="128" t="s">
        <v>202</v>
      </c>
      <c r="H123" s="153" t="s">
        <v>202</v>
      </c>
      <c r="I123" s="130">
        <f>I128</f>
        <v>185.4</v>
      </c>
      <c r="J123" s="130">
        <f>J128</f>
        <v>178.4</v>
      </c>
      <c r="K123" s="130">
        <f>K128</f>
        <v>179</v>
      </c>
    </row>
    <row r="124" spans="1:11" ht="38.25" hidden="1">
      <c r="A124" s="131" t="s">
        <v>31</v>
      </c>
      <c r="B124" s="128" t="s">
        <v>148</v>
      </c>
      <c r="C124" s="128" t="s">
        <v>203</v>
      </c>
      <c r="D124" s="128" t="s">
        <v>6</v>
      </c>
      <c r="E124" s="128" t="s">
        <v>205</v>
      </c>
      <c r="F124" s="154" t="s">
        <v>72</v>
      </c>
      <c r="G124" s="128" t="s">
        <v>202</v>
      </c>
      <c r="H124" s="153" t="s">
        <v>202</v>
      </c>
      <c r="I124" s="130">
        <v>66.4</v>
      </c>
      <c r="J124" s="130">
        <v>69.1</v>
      </c>
      <c r="K124" s="130">
        <v>48.3</v>
      </c>
    </row>
    <row r="125" spans="1:11" ht="25.5" hidden="1">
      <c r="A125" s="131" t="s">
        <v>131</v>
      </c>
      <c r="B125" s="131" t="s">
        <v>148</v>
      </c>
      <c r="C125" s="131" t="s">
        <v>203</v>
      </c>
      <c r="D125" s="131" t="s">
        <v>6</v>
      </c>
      <c r="E125" s="131" t="s">
        <v>205</v>
      </c>
      <c r="F125" s="135" t="s">
        <v>72</v>
      </c>
      <c r="G125" s="128" t="s">
        <v>18</v>
      </c>
      <c r="H125" s="153" t="s">
        <v>202</v>
      </c>
      <c r="I125" s="130">
        <v>66.4</v>
      </c>
      <c r="J125" s="130">
        <v>69.1</v>
      </c>
      <c r="K125" s="130">
        <v>48.3</v>
      </c>
    </row>
    <row r="126" spans="1:11" ht="12.75" hidden="1">
      <c r="A126" s="131" t="s">
        <v>130</v>
      </c>
      <c r="B126" s="131" t="s">
        <v>148</v>
      </c>
      <c r="C126" s="131" t="s">
        <v>203</v>
      </c>
      <c r="D126" s="131" t="s">
        <v>6</v>
      </c>
      <c r="E126" s="131" t="s">
        <v>205</v>
      </c>
      <c r="F126" s="135" t="s">
        <v>72</v>
      </c>
      <c r="G126" s="131" t="s">
        <v>17</v>
      </c>
      <c r="H126" s="135"/>
      <c r="I126" s="133">
        <v>66.4</v>
      </c>
      <c r="J126" s="133">
        <v>69.1</v>
      </c>
      <c r="K126" s="133">
        <v>48.3</v>
      </c>
    </row>
    <row r="127" spans="1:11" ht="12.75" hidden="1">
      <c r="A127" s="131" t="s">
        <v>298</v>
      </c>
      <c r="B127" s="131" t="s">
        <v>148</v>
      </c>
      <c r="C127" s="131" t="s">
        <v>203</v>
      </c>
      <c r="D127" s="131" t="s">
        <v>6</v>
      </c>
      <c r="E127" s="131" t="s">
        <v>205</v>
      </c>
      <c r="F127" s="135" t="s">
        <v>72</v>
      </c>
      <c r="G127" s="131" t="s">
        <v>17</v>
      </c>
      <c r="H127" s="135" t="s">
        <v>299</v>
      </c>
      <c r="I127" s="133">
        <v>66.4</v>
      </c>
      <c r="J127" s="133">
        <v>69.1</v>
      </c>
      <c r="K127" s="133">
        <v>48.3</v>
      </c>
    </row>
    <row r="128" spans="1:11" ht="12.75">
      <c r="A128" s="183" t="s">
        <v>162</v>
      </c>
      <c r="B128" s="183" t="s">
        <v>148</v>
      </c>
      <c r="C128" s="183" t="s">
        <v>203</v>
      </c>
      <c r="D128" s="183" t="s">
        <v>6</v>
      </c>
      <c r="E128" s="183" t="s">
        <v>205</v>
      </c>
      <c r="F128" s="183" t="s">
        <v>72</v>
      </c>
      <c r="G128" s="183" t="s">
        <v>17</v>
      </c>
      <c r="H128" s="183" t="s">
        <v>159</v>
      </c>
      <c r="I128" s="184">
        <f>прил2!J188</f>
        <v>185.4</v>
      </c>
      <c r="J128" s="184">
        <f>прил2!K188</f>
        <v>178.4</v>
      </c>
      <c r="K128" s="184">
        <f>прил2!L188</f>
        <v>179</v>
      </c>
    </row>
    <row r="129" spans="1:11" ht="25.5">
      <c r="A129" s="127" t="s">
        <v>108</v>
      </c>
      <c r="B129" s="127" t="s">
        <v>175</v>
      </c>
      <c r="C129" s="127"/>
      <c r="D129" s="127"/>
      <c r="E129" s="127"/>
      <c r="F129" s="127"/>
      <c r="G129" s="127"/>
      <c r="H129" s="127"/>
      <c r="I129" s="152">
        <f aca="true" t="shared" si="13" ref="I129:K134">I130</f>
        <v>7.285</v>
      </c>
      <c r="J129" s="152">
        <f t="shared" si="13"/>
        <v>4.5</v>
      </c>
      <c r="K129" s="152">
        <f t="shared" si="13"/>
        <v>4</v>
      </c>
    </row>
    <row r="130" spans="1:11" s="48" customFormat="1" ht="25.5">
      <c r="A130" s="131" t="s">
        <v>26</v>
      </c>
      <c r="B130" s="128" t="s">
        <v>175</v>
      </c>
      <c r="C130" s="128" t="s">
        <v>203</v>
      </c>
      <c r="D130" s="128"/>
      <c r="E130" s="128"/>
      <c r="F130" s="128"/>
      <c r="G130" s="128"/>
      <c r="H130" s="153"/>
      <c r="I130" s="130">
        <f t="shared" si="13"/>
        <v>7.285</v>
      </c>
      <c r="J130" s="130">
        <f t="shared" si="13"/>
        <v>4.5</v>
      </c>
      <c r="K130" s="130">
        <f t="shared" si="13"/>
        <v>4</v>
      </c>
    </row>
    <row r="131" spans="1:11" ht="25.5">
      <c r="A131" s="131" t="s">
        <v>32</v>
      </c>
      <c r="B131" s="128" t="s">
        <v>175</v>
      </c>
      <c r="C131" s="128" t="s">
        <v>203</v>
      </c>
      <c r="D131" s="128" t="s">
        <v>6</v>
      </c>
      <c r="E131" s="128" t="s">
        <v>4</v>
      </c>
      <c r="F131" s="128"/>
      <c r="G131" s="128"/>
      <c r="H131" s="153"/>
      <c r="I131" s="130">
        <f t="shared" si="13"/>
        <v>7.285</v>
      </c>
      <c r="J131" s="130">
        <f t="shared" si="13"/>
        <v>4.5</v>
      </c>
      <c r="K131" s="130">
        <f t="shared" si="13"/>
        <v>4</v>
      </c>
    </row>
    <row r="132" spans="1:11" ht="38.25">
      <c r="A132" s="131" t="s">
        <v>31</v>
      </c>
      <c r="B132" s="128" t="s">
        <v>175</v>
      </c>
      <c r="C132" s="128" t="s">
        <v>203</v>
      </c>
      <c r="D132" s="128" t="s">
        <v>6</v>
      </c>
      <c r="E132" s="128" t="s">
        <v>205</v>
      </c>
      <c r="F132" s="154" t="s">
        <v>203</v>
      </c>
      <c r="G132" s="128"/>
      <c r="H132" s="153"/>
      <c r="I132" s="130">
        <f t="shared" si="13"/>
        <v>7.285</v>
      </c>
      <c r="J132" s="130">
        <f t="shared" si="13"/>
        <v>4.5</v>
      </c>
      <c r="K132" s="130">
        <f t="shared" si="13"/>
        <v>4</v>
      </c>
    </row>
    <row r="133" spans="1:11" ht="12.75">
      <c r="A133" s="131" t="s">
        <v>183</v>
      </c>
      <c r="B133" s="131" t="s">
        <v>175</v>
      </c>
      <c r="C133" s="131" t="s">
        <v>203</v>
      </c>
      <c r="D133" s="131" t="s">
        <v>6</v>
      </c>
      <c r="E133" s="131" t="s">
        <v>205</v>
      </c>
      <c r="F133" s="135" t="s">
        <v>203</v>
      </c>
      <c r="G133" s="128" t="s">
        <v>73</v>
      </c>
      <c r="H133" s="153"/>
      <c r="I133" s="130">
        <f t="shared" si="13"/>
        <v>7.285</v>
      </c>
      <c r="J133" s="130">
        <f t="shared" si="13"/>
        <v>4.5</v>
      </c>
      <c r="K133" s="130">
        <f t="shared" si="13"/>
        <v>4</v>
      </c>
    </row>
    <row r="134" spans="1:11" ht="12.75">
      <c r="A134" s="131" t="s">
        <v>79</v>
      </c>
      <c r="B134" s="131" t="s">
        <v>175</v>
      </c>
      <c r="C134" s="131" t="s">
        <v>203</v>
      </c>
      <c r="D134" s="131" t="s">
        <v>6</v>
      </c>
      <c r="E134" s="131" t="s">
        <v>205</v>
      </c>
      <c r="F134" s="135" t="s">
        <v>203</v>
      </c>
      <c r="G134" s="131" t="s">
        <v>150</v>
      </c>
      <c r="H134" s="135" t="s">
        <v>202</v>
      </c>
      <c r="I134" s="133">
        <f t="shared" si="13"/>
        <v>7.285</v>
      </c>
      <c r="J134" s="133">
        <f t="shared" si="13"/>
        <v>4.5</v>
      </c>
      <c r="K134" s="133">
        <f t="shared" si="13"/>
        <v>4</v>
      </c>
    </row>
    <row r="135" spans="1:11" ht="12.75">
      <c r="A135" s="131" t="s">
        <v>300</v>
      </c>
      <c r="B135" s="131" t="s">
        <v>175</v>
      </c>
      <c r="C135" s="131" t="s">
        <v>203</v>
      </c>
      <c r="D135" s="131" t="s">
        <v>6</v>
      </c>
      <c r="E135" s="131" t="s">
        <v>205</v>
      </c>
      <c r="F135" s="135" t="s">
        <v>203</v>
      </c>
      <c r="G135" s="131" t="s">
        <v>150</v>
      </c>
      <c r="H135" s="135" t="s">
        <v>301</v>
      </c>
      <c r="I135" s="133">
        <f>прил2!J196</f>
        <v>7.285</v>
      </c>
      <c r="J135" s="133">
        <f>прил2!K196</f>
        <v>4.5</v>
      </c>
      <c r="K135" s="133">
        <f>прил2!L196</f>
        <v>4</v>
      </c>
    </row>
    <row r="136" spans="1:11" s="48" customFormat="1" ht="12.75">
      <c r="A136" s="183" t="s">
        <v>79</v>
      </c>
      <c r="B136" s="183" t="s">
        <v>175</v>
      </c>
      <c r="C136" s="183" t="s">
        <v>203</v>
      </c>
      <c r="D136" s="183" t="s">
        <v>6</v>
      </c>
      <c r="E136" s="183" t="s">
        <v>205</v>
      </c>
      <c r="F136" s="183" t="s">
        <v>203</v>
      </c>
      <c r="G136" s="183" t="s">
        <v>150</v>
      </c>
      <c r="H136" s="183">
        <v>730</v>
      </c>
      <c r="I136" s="184">
        <f>прил2!J197</f>
        <v>7.285</v>
      </c>
      <c r="J136" s="184">
        <f>прил2!K197</f>
        <v>4.5</v>
      </c>
      <c r="K136" s="184">
        <v>4</v>
      </c>
    </row>
    <row r="137" spans="1:11" ht="12.75">
      <c r="A137" s="127" t="s">
        <v>283</v>
      </c>
      <c r="B137" s="127">
        <v>99</v>
      </c>
      <c r="C137" s="127"/>
      <c r="D137" s="127"/>
      <c r="E137" s="127"/>
      <c r="F137" s="127"/>
      <c r="G137" s="127" t="s">
        <v>202</v>
      </c>
      <c r="H137" s="127"/>
      <c r="I137" s="152">
        <v>0</v>
      </c>
      <c r="J137" s="152">
        <f aca="true" t="shared" si="14" ref="J137:K140">J138</f>
        <v>26.19</v>
      </c>
      <c r="K137" s="152">
        <f t="shared" si="14"/>
        <v>52.78</v>
      </c>
    </row>
    <row r="138" spans="1:11" ht="12.75">
      <c r="A138" s="131" t="s">
        <v>284</v>
      </c>
      <c r="B138" s="128">
        <v>99</v>
      </c>
      <c r="C138" s="128">
        <v>99</v>
      </c>
      <c r="D138" s="128"/>
      <c r="E138" s="128"/>
      <c r="F138" s="128"/>
      <c r="G138" s="128"/>
      <c r="H138" s="153"/>
      <c r="I138" s="130">
        <v>0</v>
      </c>
      <c r="J138" s="130">
        <f t="shared" si="14"/>
        <v>26.19</v>
      </c>
      <c r="K138" s="130">
        <f t="shared" si="14"/>
        <v>52.78</v>
      </c>
    </row>
    <row r="139" spans="1:11" ht="25.5">
      <c r="A139" s="131" t="s">
        <v>70</v>
      </c>
      <c r="B139" s="128">
        <v>99</v>
      </c>
      <c r="C139" s="128">
        <v>99</v>
      </c>
      <c r="D139" s="128">
        <v>89</v>
      </c>
      <c r="E139" s="128" t="s">
        <v>4</v>
      </c>
      <c r="F139" s="128"/>
      <c r="G139" s="128"/>
      <c r="H139" s="153"/>
      <c r="I139" s="130">
        <v>0</v>
      </c>
      <c r="J139" s="130">
        <f t="shared" si="14"/>
        <v>26.19</v>
      </c>
      <c r="K139" s="130">
        <f t="shared" si="14"/>
        <v>52.78</v>
      </c>
    </row>
    <row r="140" spans="1:11" ht="38.25">
      <c r="A140" s="131" t="s">
        <v>71</v>
      </c>
      <c r="B140" s="128">
        <v>99</v>
      </c>
      <c r="C140" s="128">
        <v>99</v>
      </c>
      <c r="D140" s="128">
        <v>89</v>
      </c>
      <c r="E140" s="128">
        <v>1</v>
      </c>
      <c r="F140" s="154" t="s">
        <v>72</v>
      </c>
      <c r="G140" s="128"/>
      <c r="H140" s="153"/>
      <c r="I140" s="130">
        <v>0</v>
      </c>
      <c r="J140" s="130">
        <f t="shared" si="14"/>
        <v>26.19</v>
      </c>
      <c r="K140" s="130">
        <f t="shared" si="14"/>
        <v>52.78</v>
      </c>
    </row>
    <row r="141" spans="1:11" ht="12.75">
      <c r="A141" s="131" t="s">
        <v>284</v>
      </c>
      <c r="B141" s="131">
        <v>99</v>
      </c>
      <c r="C141" s="131">
        <v>99</v>
      </c>
      <c r="D141" s="131">
        <v>89</v>
      </c>
      <c r="E141" s="131">
        <v>1</v>
      </c>
      <c r="F141" s="135" t="s">
        <v>72</v>
      </c>
      <c r="G141" s="128">
        <v>41990</v>
      </c>
      <c r="H141" s="153"/>
      <c r="I141" s="130">
        <v>0</v>
      </c>
      <c r="J141" s="130">
        <f>J143</f>
        <v>26.19</v>
      </c>
      <c r="K141" s="130">
        <f>K142</f>
        <v>52.78</v>
      </c>
    </row>
    <row r="142" spans="1:11" s="48" customFormat="1" ht="12.75">
      <c r="A142" s="131" t="s">
        <v>276</v>
      </c>
      <c r="B142" s="131">
        <v>99</v>
      </c>
      <c r="C142" s="131">
        <v>99</v>
      </c>
      <c r="D142" s="131">
        <v>89</v>
      </c>
      <c r="E142" s="131">
        <v>1</v>
      </c>
      <c r="F142" s="135" t="s">
        <v>72</v>
      </c>
      <c r="G142" s="131">
        <v>41990</v>
      </c>
      <c r="H142" s="135" t="s">
        <v>286</v>
      </c>
      <c r="I142" s="133">
        <v>0</v>
      </c>
      <c r="J142" s="133">
        <f>J143</f>
        <v>26.19</v>
      </c>
      <c r="K142" s="133">
        <f>K143</f>
        <v>52.78</v>
      </c>
    </row>
    <row r="143" spans="1:11" ht="12.75">
      <c r="A143" s="131" t="s">
        <v>117</v>
      </c>
      <c r="B143" s="131">
        <v>99</v>
      </c>
      <c r="C143" s="131">
        <v>99</v>
      </c>
      <c r="D143" s="131">
        <v>89</v>
      </c>
      <c r="E143" s="131">
        <v>1</v>
      </c>
      <c r="F143" s="135" t="s">
        <v>72</v>
      </c>
      <c r="G143" s="131">
        <v>41990</v>
      </c>
      <c r="H143" s="135" t="s">
        <v>116</v>
      </c>
      <c r="I143" s="133">
        <v>0</v>
      </c>
      <c r="J143" s="133">
        <f>прил2!K208</f>
        <v>26.19</v>
      </c>
      <c r="K143" s="133">
        <f>прил2!L208</f>
        <v>52.78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2" stopIfTrue="1">
      <formula>$H15=""</formula>
    </cfRule>
    <cfRule type="expression" priority="17" dxfId="33" stopIfTrue="1">
      <formula>#REF!&lt;&gt;""</formula>
    </cfRule>
    <cfRule type="expression" priority="18" dxfId="34" stopIfTrue="1">
      <formula>AND($I15="",$H15&lt;&gt;"")</formula>
    </cfRule>
  </conditionalFormatting>
  <conditionalFormatting sqref="I14:K14">
    <cfRule type="expression" priority="14" dxfId="32" stopIfTrue="1">
      <formula>$C14=""</formula>
    </cfRule>
    <cfRule type="expression" priority="15" dxfId="33" stopIfTrue="1">
      <formula>$D14&lt;&gt;""</formula>
    </cfRule>
  </conditionalFormatting>
  <conditionalFormatting sqref="H26 H15:H17">
    <cfRule type="expression" priority="11" dxfId="32" stopIfTrue="1">
      <formula>$H15=""</formula>
    </cfRule>
    <cfRule type="expression" priority="12" dxfId="33" stopIfTrue="1">
      <formula>#REF!&lt;&gt;""</formula>
    </cfRule>
    <cfRule type="expression" priority="13" dxfId="34" stopIfTrue="1">
      <formula>AND($I15="",$H15&lt;&gt;"")</formula>
    </cfRule>
  </conditionalFormatting>
  <conditionalFormatting sqref="I14:K14">
    <cfRule type="expression" priority="9" dxfId="32" stopIfTrue="1">
      <formula>$C14=""</formula>
    </cfRule>
    <cfRule type="expression" priority="10" dxfId="33" stopIfTrue="1">
      <formula>$D14&lt;&gt;""</formula>
    </cfRule>
  </conditionalFormatting>
  <conditionalFormatting sqref="A41">
    <cfRule type="expression" priority="1" dxfId="32" stopIfTrue="1">
      <formula>$H41=""</formula>
    </cfRule>
    <cfRule type="expression" priority="2" dxfId="33" stopIfTrue="1">
      <formula>#REF!&lt;&gt;""</formula>
    </cfRule>
    <cfRule type="expression" priority="3" dxfId="34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42">
      <selection activeCell="N17" sqref="N1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1" t="s">
        <v>321</v>
      </c>
    </row>
    <row r="2" spans="9:11" ht="26.25" customHeight="1" hidden="1">
      <c r="I2" s="264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v>
      </c>
      <c r="J2" s="247"/>
      <c r="K2" s="247"/>
    </row>
    <row r="3" spans="9:11" ht="20.25" customHeight="1">
      <c r="I3" s="247"/>
      <c r="J3" s="247"/>
      <c r="K3" s="247"/>
    </row>
    <row r="4" spans="9:11" ht="12.75" hidden="1">
      <c r="I4" s="247"/>
      <c r="J4" s="247"/>
      <c r="K4" s="247"/>
    </row>
    <row r="5" spans="9:11" ht="12.75" hidden="1">
      <c r="I5" s="247"/>
      <c r="J5" s="247"/>
      <c r="K5" s="247"/>
    </row>
    <row r="6" spans="2:11" ht="18.75" hidden="1">
      <c r="B6" s="14"/>
      <c r="I6" s="247"/>
      <c r="J6" s="247"/>
      <c r="K6" s="247"/>
    </row>
    <row r="7" spans="2:11" ht="163.5" customHeight="1">
      <c r="B7" s="14"/>
      <c r="C7" s="14"/>
      <c r="I7" s="247"/>
      <c r="J7" s="247"/>
      <c r="K7" s="247"/>
    </row>
    <row r="8" spans="1:12" s="30" customFormat="1" ht="128.25" customHeight="1">
      <c r="A8" s="265" t="s">
        <v>330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10" spans="1:12" ht="12.75">
      <c r="A10" s="274" t="s">
        <v>196</v>
      </c>
      <c r="B10" s="274" t="s">
        <v>262</v>
      </c>
      <c r="C10" s="274"/>
      <c r="D10" s="274"/>
      <c r="E10" s="274"/>
      <c r="F10" s="274" t="s">
        <v>201</v>
      </c>
      <c r="G10" s="275" t="s">
        <v>198</v>
      </c>
      <c r="H10" s="275" t="s">
        <v>263</v>
      </c>
      <c r="I10" s="275" t="s">
        <v>197</v>
      </c>
      <c r="J10" s="274" t="s">
        <v>264</v>
      </c>
      <c r="K10" s="274"/>
      <c r="L10" s="274"/>
    </row>
    <row r="11" spans="1:12" ht="12.75">
      <c r="A11" s="274" t="s">
        <v>202</v>
      </c>
      <c r="B11" s="274" t="s">
        <v>202</v>
      </c>
      <c r="C11" s="274"/>
      <c r="D11" s="274"/>
      <c r="E11" s="274"/>
      <c r="F11" s="274" t="s">
        <v>202</v>
      </c>
      <c r="G11" s="275" t="s">
        <v>202</v>
      </c>
      <c r="H11" s="275" t="s">
        <v>202</v>
      </c>
      <c r="I11" s="275" t="s">
        <v>202</v>
      </c>
      <c r="J11" s="125" t="s">
        <v>282</v>
      </c>
      <c r="K11" s="125" t="s">
        <v>319</v>
      </c>
      <c r="L11" s="125" t="s">
        <v>324</v>
      </c>
    </row>
    <row r="12" spans="1:12" ht="12.75">
      <c r="A12" s="126" t="s">
        <v>205</v>
      </c>
      <c r="B12" s="126" t="s">
        <v>225</v>
      </c>
      <c r="C12" s="126" t="s">
        <v>265</v>
      </c>
      <c r="D12" s="126" t="s">
        <v>266</v>
      </c>
      <c r="E12" s="126" t="s">
        <v>267</v>
      </c>
      <c r="F12" s="126" t="s">
        <v>268</v>
      </c>
      <c r="G12" s="124" t="s">
        <v>269</v>
      </c>
      <c r="H12" s="124" t="s">
        <v>270</v>
      </c>
      <c r="I12" s="124" t="s">
        <v>271</v>
      </c>
      <c r="J12" s="126" t="s">
        <v>148</v>
      </c>
      <c r="K12" s="126" t="s">
        <v>142</v>
      </c>
      <c r="L12" s="126" t="s">
        <v>272</v>
      </c>
    </row>
    <row r="13" spans="1:12" ht="12.75">
      <c r="A13" s="127" t="s">
        <v>143</v>
      </c>
      <c r="B13" s="127"/>
      <c r="C13" s="127"/>
      <c r="D13" s="127"/>
      <c r="E13" s="127"/>
      <c r="F13" s="127"/>
      <c r="G13" s="128"/>
      <c r="H13" s="128"/>
      <c r="I13" s="128"/>
      <c r="J13" s="129">
        <f>прил2!J13</f>
        <v>2786.2850000000008</v>
      </c>
      <c r="K13" s="129">
        <f>прил2!K13</f>
        <v>1478.8600000000001</v>
      </c>
      <c r="L13" s="129">
        <f>прил2!L13</f>
        <v>1546.07</v>
      </c>
    </row>
    <row r="14" spans="1:12" ht="12.75">
      <c r="A14" s="136" t="s">
        <v>312</v>
      </c>
      <c r="B14" s="136">
        <v>65</v>
      </c>
      <c r="C14" s="136">
        <v>1</v>
      </c>
      <c r="D14" s="136"/>
      <c r="E14" s="136"/>
      <c r="F14" s="136"/>
      <c r="G14" s="136"/>
      <c r="H14" s="136"/>
      <c r="I14" s="136"/>
      <c r="J14" s="137">
        <f>J15+J23</f>
        <v>503.7</v>
      </c>
      <c r="K14" s="137">
        <f>K15+K23</f>
        <v>106.30000000000001</v>
      </c>
      <c r="L14" s="137">
        <f>L15+L23</f>
        <v>229.7</v>
      </c>
    </row>
    <row r="15" spans="1:12" ht="12.75">
      <c r="A15" s="131" t="s">
        <v>274</v>
      </c>
      <c r="B15" s="128">
        <v>65</v>
      </c>
      <c r="C15" s="128">
        <v>1</v>
      </c>
      <c r="D15" s="128" t="s">
        <v>72</v>
      </c>
      <c r="E15" s="128"/>
      <c r="F15" s="128"/>
      <c r="G15" s="132"/>
      <c r="H15" s="132"/>
      <c r="I15" s="132"/>
      <c r="J15" s="130">
        <f>J16</f>
        <v>373.5</v>
      </c>
      <c r="K15" s="130">
        <f>K16</f>
        <v>106.30000000000001</v>
      </c>
      <c r="L15" s="130">
        <f>L16</f>
        <v>229.7</v>
      </c>
    </row>
    <row r="16" spans="1:12" ht="12.75">
      <c r="A16" s="131" t="s">
        <v>183</v>
      </c>
      <c r="B16" s="131">
        <v>65</v>
      </c>
      <c r="C16" s="131">
        <v>1</v>
      </c>
      <c r="D16" s="135" t="s">
        <v>72</v>
      </c>
      <c r="E16" s="128">
        <v>41000</v>
      </c>
      <c r="F16" s="128"/>
      <c r="G16" s="128"/>
      <c r="H16" s="128"/>
      <c r="I16" s="128"/>
      <c r="J16" s="130">
        <f aca="true" t="shared" si="0" ref="J16:L21">J17</f>
        <v>373.5</v>
      </c>
      <c r="K16" s="130">
        <f t="shared" si="0"/>
        <v>106.30000000000001</v>
      </c>
      <c r="L16" s="130">
        <f t="shared" si="0"/>
        <v>229.7</v>
      </c>
    </row>
    <row r="17" spans="1:12" ht="25.5">
      <c r="A17" s="131" t="s">
        <v>174</v>
      </c>
      <c r="B17" s="131">
        <v>65</v>
      </c>
      <c r="C17" s="131">
        <v>1</v>
      </c>
      <c r="D17" s="135" t="s">
        <v>72</v>
      </c>
      <c r="E17" s="131">
        <v>41150</v>
      </c>
      <c r="F17" s="128"/>
      <c r="G17" s="128"/>
      <c r="H17" s="128"/>
      <c r="I17" s="128"/>
      <c r="J17" s="130">
        <f>J18</f>
        <v>373.5</v>
      </c>
      <c r="K17" s="130">
        <f t="shared" si="0"/>
        <v>106.30000000000001</v>
      </c>
      <c r="L17" s="130">
        <f t="shared" si="0"/>
        <v>229.7</v>
      </c>
    </row>
    <row r="18" spans="1:12" ht="38.25">
      <c r="A18" s="131" t="s">
        <v>273</v>
      </c>
      <c r="B18" s="131">
        <v>65</v>
      </c>
      <c r="C18" s="131">
        <v>1</v>
      </c>
      <c r="D18" s="135" t="s">
        <v>72</v>
      </c>
      <c r="E18" s="131">
        <v>41150</v>
      </c>
      <c r="F18" s="131">
        <v>100</v>
      </c>
      <c r="G18" s="131"/>
      <c r="H18" s="131"/>
      <c r="I18" s="131"/>
      <c r="J18" s="133">
        <f>J19</f>
        <v>373.5</v>
      </c>
      <c r="K18" s="133">
        <f t="shared" si="0"/>
        <v>106.30000000000001</v>
      </c>
      <c r="L18" s="133">
        <f t="shared" si="0"/>
        <v>229.7</v>
      </c>
    </row>
    <row r="19" spans="1:12" ht="20.25" customHeight="1">
      <c r="A19" s="131" t="s">
        <v>160</v>
      </c>
      <c r="B19" s="131">
        <v>65</v>
      </c>
      <c r="C19" s="131">
        <v>1</v>
      </c>
      <c r="D19" s="135" t="s">
        <v>72</v>
      </c>
      <c r="E19" s="131">
        <v>41150</v>
      </c>
      <c r="F19" s="131">
        <v>120</v>
      </c>
      <c r="G19" s="131"/>
      <c r="H19" s="131"/>
      <c r="I19" s="131"/>
      <c r="J19" s="133">
        <f>J20</f>
        <v>373.5</v>
      </c>
      <c r="K19" s="133">
        <f t="shared" si="0"/>
        <v>106.30000000000001</v>
      </c>
      <c r="L19" s="133">
        <f t="shared" si="0"/>
        <v>229.7</v>
      </c>
    </row>
    <row r="20" spans="1:12" ht="12.75">
      <c r="A20" s="131" t="s">
        <v>220</v>
      </c>
      <c r="B20" s="131">
        <v>65</v>
      </c>
      <c r="C20" s="131">
        <v>1</v>
      </c>
      <c r="D20" s="135" t="s">
        <v>72</v>
      </c>
      <c r="E20" s="131">
        <v>41150</v>
      </c>
      <c r="F20" s="131">
        <v>120</v>
      </c>
      <c r="G20" s="135" t="s">
        <v>203</v>
      </c>
      <c r="H20" s="134"/>
      <c r="I20" s="134"/>
      <c r="J20" s="133">
        <f t="shared" si="0"/>
        <v>373.5</v>
      </c>
      <c r="K20" s="133">
        <f t="shared" si="0"/>
        <v>106.30000000000001</v>
      </c>
      <c r="L20" s="133">
        <f t="shared" si="0"/>
        <v>229.7</v>
      </c>
    </row>
    <row r="21" spans="1:12" ht="25.5">
      <c r="A21" s="131" t="s">
        <v>194</v>
      </c>
      <c r="B21" s="131">
        <v>65</v>
      </c>
      <c r="C21" s="131">
        <v>1</v>
      </c>
      <c r="D21" s="135" t="s">
        <v>72</v>
      </c>
      <c r="E21" s="131">
        <v>41150</v>
      </c>
      <c r="F21" s="131">
        <v>120</v>
      </c>
      <c r="G21" s="135" t="s">
        <v>203</v>
      </c>
      <c r="H21" s="135" t="s">
        <v>147</v>
      </c>
      <c r="I21" s="131"/>
      <c r="J21" s="133">
        <f t="shared" si="0"/>
        <v>373.5</v>
      </c>
      <c r="K21" s="133">
        <f t="shared" si="0"/>
        <v>106.30000000000001</v>
      </c>
      <c r="L21" s="133">
        <f t="shared" si="0"/>
        <v>229.7</v>
      </c>
    </row>
    <row r="22" spans="1:12" ht="12.75">
      <c r="A22" s="138" t="s">
        <v>313</v>
      </c>
      <c r="B22" s="138">
        <v>65</v>
      </c>
      <c r="C22" s="138">
        <v>1</v>
      </c>
      <c r="D22" s="139" t="s">
        <v>72</v>
      </c>
      <c r="E22" s="138">
        <v>41150</v>
      </c>
      <c r="F22" s="138">
        <v>120</v>
      </c>
      <c r="G22" s="139" t="s">
        <v>203</v>
      </c>
      <c r="H22" s="139" t="s">
        <v>147</v>
      </c>
      <c r="I22" s="138">
        <v>933</v>
      </c>
      <c r="J22" s="140">
        <f>прил2!J20</f>
        <v>373.5</v>
      </c>
      <c r="K22" s="140">
        <f>прил2!K20</f>
        <v>106.30000000000001</v>
      </c>
      <c r="L22" s="140">
        <f>прил2!L20</f>
        <v>229.7</v>
      </c>
    </row>
    <row r="23" spans="1:12" ht="12.75">
      <c r="A23" s="131" t="s">
        <v>274</v>
      </c>
      <c r="B23" s="128">
        <v>65</v>
      </c>
      <c r="C23" s="128">
        <v>1</v>
      </c>
      <c r="D23" s="128" t="s">
        <v>72</v>
      </c>
      <c r="E23" s="128"/>
      <c r="F23" s="128"/>
      <c r="G23" s="132"/>
      <c r="H23" s="132"/>
      <c r="I23" s="132"/>
      <c r="J23" s="130">
        <f>J24</f>
        <v>130.2</v>
      </c>
      <c r="K23" s="130">
        <f>K24</f>
        <v>0</v>
      </c>
      <c r="L23" s="130">
        <f>L24</f>
        <v>0</v>
      </c>
    </row>
    <row r="24" spans="1:12" ht="38.25">
      <c r="A24" s="131" t="s">
        <v>86</v>
      </c>
      <c r="B24" s="131">
        <v>65</v>
      </c>
      <c r="C24" s="131">
        <v>1</v>
      </c>
      <c r="D24" s="135" t="s">
        <v>72</v>
      </c>
      <c r="E24" s="128">
        <v>44205</v>
      </c>
      <c r="F24" s="128"/>
      <c r="G24" s="128"/>
      <c r="H24" s="128"/>
      <c r="I24" s="128"/>
      <c r="J24" s="130">
        <f>J25</f>
        <v>130.2</v>
      </c>
      <c r="K24" s="130">
        <f aca="true" t="shared" si="1" ref="J24:L28">K25</f>
        <v>0</v>
      </c>
      <c r="L24" s="130">
        <f t="shared" si="1"/>
        <v>0</v>
      </c>
    </row>
    <row r="25" spans="1:12" ht="38.25">
      <c r="A25" s="131" t="s">
        <v>273</v>
      </c>
      <c r="B25" s="131">
        <v>65</v>
      </c>
      <c r="C25" s="131">
        <v>1</v>
      </c>
      <c r="D25" s="135" t="s">
        <v>72</v>
      </c>
      <c r="E25" s="131">
        <v>44205</v>
      </c>
      <c r="F25" s="131">
        <v>100</v>
      </c>
      <c r="G25" s="131"/>
      <c r="H25" s="131"/>
      <c r="I25" s="131"/>
      <c r="J25" s="133">
        <f>J26</f>
        <v>130.2</v>
      </c>
      <c r="K25" s="133">
        <f t="shared" si="1"/>
        <v>0</v>
      </c>
      <c r="L25" s="133">
        <f t="shared" si="1"/>
        <v>0</v>
      </c>
    </row>
    <row r="26" spans="1:12" ht="12.75">
      <c r="A26" s="131" t="s">
        <v>160</v>
      </c>
      <c r="B26" s="131">
        <v>65</v>
      </c>
      <c r="C26" s="131">
        <v>1</v>
      </c>
      <c r="D26" s="135" t="s">
        <v>72</v>
      </c>
      <c r="E26" s="131">
        <v>44205</v>
      </c>
      <c r="F26" s="131">
        <v>120</v>
      </c>
      <c r="G26" s="131"/>
      <c r="H26" s="131"/>
      <c r="I26" s="131"/>
      <c r="J26" s="133">
        <f>J27</f>
        <v>130.2</v>
      </c>
      <c r="K26" s="133">
        <f t="shared" si="1"/>
        <v>0</v>
      </c>
      <c r="L26" s="133">
        <f t="shared" si="1"/>
        <v>0</v>
      </c>
    </row>
    <row r="27" spans="1:12" ht="12.75">
      <c r="A27" s="131" t="s">
        <v>220</v>
      </c>
      <c r="B27" s="131">
        <v>65</v>
      </c>
      <c r="C27" s="131">
        <v>1</v>
      </c>
      <c r="D27" s="135" t="s">
        <v>72</v>
      </c>
      <c r="E27" s="131">
        <v>44205</v>
      </c>
      <c r="F27" s="131">
        <v>120</v>
      </c>
      <c r="G27" s="135" t="s">
        <v>203</v>
      </c>
      <c r="H27" s="134"/>
      <c r="I27" s="134"/>
      <c r="J27" s="133">
        <f t="shared" si="1"/>
        <v>130.2</v>
      </c>
      <c r="K27" s="133">
        <f t="shared" si="1"/>
        <v>0</v>
      </c>
      <c r="L27" s="133">
        <f t="shared" si="1"/>
        <v>0</v>
      </c>
    </row>
    <row r="28" spans="1:12" ht="25.5">
      <c r="A28" s="131" t="s">
        <v>194</v>
      </c>
      <c r="B28" s="131">
        <v>65</v>
      </c>
      <c r="C28" s="131">
        <v>1</v>
      </c>
      <c r="D28" s="135" t="s">
        <v>72</v>
      </c>
      <c r="E28" s="131">
        <v>44205</v>
      </c>
      <c r="F28" s="131">
        <v>120</v>
      </c>
      <c r="G28" s="135" t="s">
        <v>203</v>
      </c>
      <c r="H28" s="135" t="s">
        <v>147</v>
      </c>
      <c r="I28" s="131"/>
      <c r="J28" s="133">
        <f t="shared" si="1"/>
        <v>130.2</v>
      </c>
      <c r="K28" s="133">
        <f t="shared" si="1"/>
        <v>0</v>
      </c>
      <c r="L28" s="133">
        <f t="shared" si="1"/>
        <v>0</v>
      </c>
    </row>
    <row r="29" spans="1:12" ht="12.75">
      <c r="A29" s="138" t="s">
        <v>313</v>
      </c>
      <c r="B29" s="138">
        <v>65</v>
      </c>
      <c r="C29" s="138">
        <v>1</v>
      </c>
      <c r="D29" s="139" t="s">
        <v>72</v>
      </c>
      <c r="E29" s="138">
        <v>44205</v>
      </c>
      <c r="F29" s="138">
        <v>120</v>
      </c>
      <c r="G29" s="139" t="s">
        <v>203</v>
      </c>
      <c r="H29" s="139" t="s">
        <v>147</v>
      </c>
      <c r="I29" s="138">
        <v>933</v>
      </c>
      <c r="J29" s="140">
        <f>прил2!J22</f>
        <v>130.2</v>
      </c>
      <c r="K29" s="140">
        <f>прил2!K26</f>
        <v>0</v>
      </c>
      <c r="L29" s="140">
        <f>прил2!L26</f>
        <v>0</v>
      </c>
    </row>
    <row r="30" spans="1:12" ht="12.75">
      <c r="A30" s="136" t="s">
        <v>312</v>
      </c>
      <c r="B30" s="136">
        <v>65</v>
      </c>
      <c r="C30" s="136">
        <v>2</v>
      </c>
      <c r="D30" s="136"/>
      <c r="E30" s="136"/>
      <c r="F30" s="136"/>
      <c r="G30" s="136"/>
      <c r="H30" s="136"/>
      <c r="I30" s="136"/>
      <c r="J30" s="137">
        <f>J31+J36+J41</f>
        <v>1522.6</v>
      </c>
      <c r="K30" s="137">
        <f>K31+K41</f>
        <v>546.48</v>
      </c>
      <c r="L30" s="137">
        <f>L31+L41</f>
        <v>535.16</v>
      </c>
    </row>
    <row r="31" spans="1:12" ht="38.25">
      <c r="A31" s="131" t="s">
        <v>86</v>
      </c>
      <c r="B31" s="131">
        <v>65</v>
      </c>
      <c r="C31" s="131">
        <v>1</v>
      </c>
      <c r="D31" s="135" t="s">
        <v>72</v>
      </c>
      <c r="E31" s="128">
        <v>44205</v>
      </c>
      <c r="F31" s="128"/>
      <c r="G31" s="128"/>
      <c r="H31" s="128"/>
      <c r="I31" s="128"/>
      <c r="J31" s="130">
        <f aca="true" t="shared" si="2" ref="J31:L34">J32</f>
        <v>503.1</v>
      </c>
      <c r="K31" s="130">
        <f t="shared" si="2"/>
        <v>0</v>
      </c>
      <c r="L31" s="130">
        <f t="shared" si="2"/>
        <v>0</v>
      </c>
    </row>
    <row r="32" spans="1:12" ht="38.25">
      <c r="A32" s="131" t="s">
        <v>273</v>
      </c>
      <c r="B32" s="131">
        <v>65</v>
      </c>
      <c r="C32" s="131">
        <v>1</v>
      </c>
      <c r="D32" s="135" t="s">
        <v>72</v>
      </c>
      <c r="E32" s="131">
        <v>44205</v>
      </c>
      <c r="F32" s="131">
        <v>100</v>
      </c>
      <c r="G32" s="131"/>
      <c r="H32" s="131"/>
      <c r="I32" s="131"/>
      <c r="J32" s="133">
        <f t="shared" si="2"/>
        <v>503.1</v>
      </c>
      <c r="K32" s="133">
        <f t="shared" si="2"/>
        <v>0</v>
      </c>
      <c r="L32" s="133">
        <f t="shared" si="2"/>
        <v>0</v>
      </c>
    </row>
    <row r="33" spans="1:12" ht="12.75">
      <c r="A33" s="131" t="s">
        <v>160</v>
      </c>
      <c r="B33" s="131">
        <v>65</v>
      </c>
      <c r="C33" s="131">
        <v>1</v>
      </c>
      <c r="D33" s="135" t="s">
        <v>72</v>
      </c>
      <c r="E33" s="131">
        <v>44205</v>
      </c>
      <c r="F33" s="131">
        <v>120</v>
      </c>
      <c r="G33" s="131"/>
      <c r="H33" s="131"/>
      <c r="I33" s="131"/>
      <c r="J33" s="133">
        <f t="shared" si="2"/>
        <v>503.1</v>
      </c>
      <c r="K33" s="133">
        <f t="shared" si="2"/>
        <v>0</v>
      </c>
      <c r="L33" s="133">
        <f t="shared" si="2"/>
        <v>0</v>
      </c>
    </row>
    <row r="34" spans="1:12" ht="12.75">
      <c r="A34" s="131" t="s">
        <v>220</v>
      </c>
      <c r="B34" s="131">
        <v>65</v>
      </c>
      <c r="C34" s="131">
        <v>1</v>
      </c>
      <c r="D34" s="135" t="s">
        <v>72</v>
      </c>
      <c r="E34" s="131">
        <v>44205</v>
      </c>
      <c r="F34" s="131">
        <v>120</v>
      </c>
      <c r="G34" s="135" t="s">
        <v>203</v>
      </c>
      <c r="H34" s="134"/>
      <c r="I34" s="134"/>
      <c r="J34" s="133">
        <f t="shared" si="2"/>
        <v>503.1</v>
      </c>
      <c r="K34" s="133">
        <f t="shared" si="2"/>
        <v>0</v>
      </c>
      <c r="L34" s="133">
        <f t="shared" si="2"/>
        <v>0</v>
      </c>
    </row>
    <row r="35" spans="1:12" ht="25.5">
      <c r="A35" s="131" t="s">
        <v>194</v>
      </c>
      <c r="B35" s="131">
        <v>65</v>
      </c>
      <c r="C35" s="131">
        <v>1</v>
      </c>
      <c r="D35" s="135" t="s">
        <v>72</v>
      </c>
      <c r="E35" s="131">
        <v>44205</v>
      </c>
      <c r="F35" s="131">
        <v>120</v>
      </c>
      <c r="G35" s="135" t="s">
        <v>203</v>
      </c>
      <c r="H35" s="135" t="s">
        <v>204</v>
      </c>
      <c r="I35" s="131"/>
      <c r="J35" s="133">
        <f>прил2!J28</f>
        <v>503.1</v>
      </c>
      <c r="K35" s="133">
        <f>K36</f>
        <v>0</v>
      </c>
      <c r="L35" s="133">
        <f>L36</f>
        <v>0</v>
      </c>
    </row>
    <row r="36" spans="1:12" ht="12.75">
      <c r="A36" s="138" t="s">
        <v>313</v>
      </c>
      <c r="B36" s="138">
        <v>65</v>
      </c>
      <c r="C36" s="138">
        <v>2</v>
      </c>
      <c r="D36" s="139" t="s">
        <v>72</v>
      </c>
      <c r="E36" s="138">
        <v>44205</v>
      </c>
      <c r="F36" s="138">
        <v>120</v>
      </c>
      <c r="G36" s="139" t="s">
        <v>203</v>
      </c>
      <c r="H36" s="139" t="s">
        <v>204</v>
      </c>
      <c r="I36" s="138">
        <v>933</v>
      </c>
      <c r="J36" s="140">
        <f>J40</f>
        <v>0</v>
      </c>
      <c r="K36" s="140">
        <v>0</v>
      </c>
      <c r="L36" s="140">
        <v>0</v>
      </c>
    </row>
    <row r="37" spans="1:12" ht="25.5">
      <c r="A37" s="131" t="s">
        <v>275</v>
      </c>
      <c r="B37" s="131">
        <v>65</v>
      </c>
      <c r="C37" s="131">
        <v>2</v>
      </c>
      <c r="D37" s="135" t="s">
        <v>72</v>
      </c>
      <c r="E37" s="131">
        <v>44205</v>
      </c>
      <c r="F37" s="131">
        <v>200</v>
      </c>
      <c r="G37" s="131"/>
      <c r="H37" s="131"/>
      <c r="I37" s="131"/>
      <c r="J37" s="133"/>
      <c r="K37" s="133"/>
      <c r="L37" s="133"/>
    </row>
    <row r="38" spans="1:12" ht="25.5">
      <c r="A38" s="131" t="s">
        <v>161</v>
      </c>
      <c r="B38" s="131">
        <v>65</v>
      </c>
      <c r="C38" s="131">
        <v>2</v>
      </c>
      <c r="D38" s="135" t="s">
        <v>72</v>
      </c>
      <c r="E38" s="131">
        <v>44205</v>
      </c>
      <c r="F38" s="131">
        <v>240</v>
      </c>
      <c r="G38" s="131"/>
      <c r="H38" s="131"/>
      <c r="I38" s="131"/>
      <c r="J38" s="133"/>
      <c r="K38" s="133"/>
      <c r="L38" s="133"/>
    </row>
    <row r="39" spans="1:12" ht="12.75">
      <c r="A39" s="131" t="s">
        <v>193</v>
      </c>
      <c r="B39" s="131">
        <v>65</v>
      </c>
      <c r="C39" s="131">
        <v>2</v>
      </c>
      <c r="D39" s="135" t="s">
        <v>72</v>
      </c>
      <c r="E39" s="131">
        <v>44205</v>
      </c>
      <c r="F39" s="131">
        <v>240</v>
      </c>
      <c r="G39" s="135" t="s">
        <v>203</v>
      </c>
      <c r="H39" s="134"/>
      <c r="I39" s="134"/>
      <c r="J39" s="133"/>
      <c r="K39" s="133"/>
      <c r="L39" s="133"/>
    </row>
    <row r="40" spans="1:12" ht="12.75">
      <c r="A40" s="131" t="s">
        <v>220</v>
      </c>
      <c r="B40" s="131">
        <v>65</v>
      </c>
      <c r="C40" s="131">
        <v>2</v>
      </c>
      <c r="D40" s="135" t="s">
        <v>72</v>
      </c>
      <c r="E40" s="131">
        <v>44205</v>
      </c>
      <c r="F40" s="131">
        <v>240</v>
      </c>
      <c r="G40" s="135" t="s">
        <v>203</v>
      </c>
      <c r="H40" s="135" t="s">
        <v>204</v>
      </c>
      <c r="I40" s="131"/>
      <c r="J40" s="133">
        <f>прил2!J30</f>
        <v>0</v>
      </c>
      <c r="K40" s="133"/>
      <c r="L40" s="133"/>
    </row>
    <row r="41" spans="1:12" ht="38.25">
      <c r="A41" s="131" t="s">
        <v>86</v>
      </c>
      <c r="B41" s="131">
        <v>65</v>
      </c>
      <c r="C41" s="131">
        <v>2</v>
      </c>
      <c r="D41" s="135" t="s">
        <v>72</v>
      </c>
      <c r="E41" s="128">
        <v>41000</v>
      </c>
      <c r="F41" s="128"/>
      <c r="G41" s="128"/>
      <c r="H41" s="128"/>
      <c r="I41" s="128"/>
      <c r="J41" s="130">
        <f>J46+J51+J56</f>
        <v>1019.5</v>
      </c>
      <c r="K41" s="130">
        <f>K42+K47+K52</f>
        <v>546.48</v>
      </c>
      <c r="L41" s="130">
        <f>L42+L47+L52</f>
        <v>535.16</v>
      </c>
    </row>
    <row r="42" spans="1:12" ht="38.25">
      <c r="A42" s="131" t="s">
        <v>273</v>
      </c>
      <c r="B42" s="131">
        <v>65</v>
      </c>
      <c r="C42" s="131">
        <v>2</v>
      </c>
      <c r="D42" s="135" t="s">
        <v>72</v>
      </c>
      <c r="E42" s="131">
        <v>41110</v>
      </c>
      <c r="F42" s="131">
        <v>100</v>
      </c>
      <c r="G42" s="131"/>
      <c r="H42" s="131"/>
      <c r="I42" s="131"/>
      <c r="J42" s="133">
        <f aca="true" t="shared" si="3" ref="J42:L45">J43</f>
        <v>756.7</v>
      </c>
      <c r="K42" s="133">
        <f t="shared" si="3"/>
        <v>486.8</v>
      </c>
      <c r="L42" s="133">
        <f t="shared" si="3"/>
        <v>513</v>
      </c>
    </row>
    <row r="43" spans="1:12" ht="12.75">
      <c r="A43" s="131" t="s">
        <v>183</v>
      </c>
      <c r="B43" s="131">
        <v>65</v>
      </c>
      <c r="C43" s="131">
        <v>2</v>
      </c>
      <c r="D43" s="135" t="s">
        <v>72</v>
      </c>
      <c r="E43" s="131">
        <v>41110</v>
      </c>
      <c r="F43" s="131">
        <v>120</v>
      </c>
      <c r="G43" s="131"/>
      <c r="H43" s="131"/>
      <c r="I43" s="131"/>
      <c r="J43" s="133">
        <f t="shared" si="3"/>
        <v>756.7</v>
      </c>
      <c r="K43" s="133">
        <f t="shared" si="3"/>
        <v>486.8</v>
      </c>
      <c r="L43" s="133">
        <f t="shared" si="3"/>
        <v>513</v>
      </c>
    </row>
    <row r="44" spans="1:12" ht="25.5">
      <c r="A44" s="131" t="s">
        <v>184</v>
      </c>
      <c r="B44" s="131">
        <v>65</v>
      </c>
      <c r="C44" s="131">
        <v>2</v>
      </c>
      <c r="D44" s="135" t="s">
        <v>72</v>
      </c>
      <c r="E44" s="131">
        <v>41110</v>
      </c>
      <c r="F44" s="131">
        <v>120</v>
      </c>
      <c r="G44" s="135" t="s">
        <v>203</v>
      </c>
      <c r="H44" s="134"/>
      <c r="I44" s="134"/>
      <c r="J44" s="133">
        <f t="shared" si="3"/>
        <v>756.7</v>
      </c>
      <c r="K44" s="133">
        <f t="shared" si="3"/>
        <v>486.8</v>
      </c>
      <c r="L44" s="133">
        <f t="shared" si="3"/>
        <v>513</v>
      </c>
    </row>
    <row r="45" spans="1:12" ht="12.75">
      <c r="A45" s="131" t="s">
        <v>220</v>
      </c>
      <c r="B45" s="131">
        <v>65</v>
      </c>
      <c r="C45" s="131">
        <v>2</v>
      </c>
      <c r="D45" s="135" t="s">
        <v>72</v>
      </c>
      <c r="E45" s="131">
        <v>41110</v>
      </c>
      <c r="F45" s="131">
        <v>120</v>
      </c>
      <c r="G45" s="135" t="s">
        <v>203</v>
      </c>
      <c r="H45" s="135" t="s">
        <v>204</v>
      </c>
      <c r="I45" s="131"/>
      <c r="J45" s="133">
        <f t="shared" si="3"/>
        <v>756.7</v>
      </c>
      <c r="K45" s="133">
        <f t="shared" si="3"/>
        <v>486.8</v>
      </c>
      <c r="L45" s="133">
        <f t="shared" si="3"/>
        <v>513</v>
      </c>
    </row>
    <row r="46" spans="1:12" ht="12.75">
      <c r="A46" s="138" t="s">
        <v>313</v>
      </c>
      <c r="B46" s="138">
        <v>65</v>
      </c>
      <c r="C46" s="138">
        <v>2</v>
      </c>
      <c r="D46" s="139" t="s">
        <v>72</v>
      </c>
      <c r="E46" s="138">
        <v>41110</v>
      </c>
      <c r="F46" s="138">
        <v>120</v>
      </c>
      <c r="G46" s="139" t="s">
        <v>203</v>
      </c>
      <c r="H46" s="139" t="s">
        <v>204</v>
      </c>
      <c r="I46" s="138">
        <v>933</v>
      </c>
      <c r="J46" s="140">
        <f>прил2!J38</f>
        <v>756.7</v>
      </c>
      <c r="K46" s="140">
        <f>прил2!K38</f>
        <v>486.8</v>
      </c>
      <c r="L46" s="140">
        <f>прил2!L38</f>
        <v>513</v>
      </c>
    </row>
    <row r="47" spans="1:12" ht="25.5">
      <c r="A47" s="131" t="s">
        <v>275</v>
      </c>
      <c r="B47" s="131">
        <v>65</v>
      </c>
      <c r="C47" s="131">
        <v>2</v>
      </c>
      <c r="D47" s="135" t="s">
        <v>72</v>
      </c>
      <c r="E47" s="131">
        <v>41120</v>
      </c>
      <c r="F47" s="131">
        <v>200</v>
      </c>
      <c r="G47" s="131"/>
      <c r="H47" s="131"/>
      <c r="I47" s="131"/>
      <c r="J47" s="133">
        <f aca="true" t="shared" si="4" ref="J47:L49">J48</f>
        <v>228.3</v>
      </c>
      <c r="K47" s="133">
        <f t="shared" si="4"/>
        <v>59.67999999999999</v>
      </c>
      <c r="L47" s="133">
        <f t="shared" si="4"/>
        <v>22.16</v>
      </c>
    </row>
    <row r="48" spans="1:12" ht="25.5">
      <c r="A48" s="131" t="s">
        <v>161</v>
      </c>
      <c r="B48" s="131">
        <v>65</v>
      </c>
      <c r="C48" s="131">
        <v>2</v>
      </c>
      <c r="D48" s="135" t="s">
        <v>72</v>
      </c>
      <c r="E48" s="131">
        <v>41120</v>
      </c>
      <c r="F48" s="131">
        <v>240</v>
      </c>
      <c r="G48" s="131"/>
      <c r="H48" s="131"/>
      <c r="I48" s="131"/>
      <c r="J48" s="133">
        <f t="shared" si="4"/>
        <v>228.3</v>
      </c>
      <c r="K48" s="133">
        <f t="shared" si="4"/>
        <v>59.67999999999999</v>
      </c>
      <c r="L48" s="133">
        <f t="shared" si="4"/>
        <v>22.16</v>
      </c>
    </row>
    <row r="49" spans="1:12" ht="12.75">
      <c r="A49" s="131" t="s">
        <v>193</v>
      </c>
      <c r="B49" s="131">
        <v>65</v>
      </c>
      <c r="C49" s="131">
        <v>2</v>
      </c>
      <c r="D49" s="135" t="s">
        <v>72</v>
      </c>
      <c r="E49" s="131">
        <v>41120</v>
      </c>
      <c r="F49" s="131">
        <v>240</v>
      </c>
      <c r="G49" s="135" t="s">
        <v>203</v>
      </c>
      <c r="H49" s="134"/>
      <c r="I49" s="134"/>
      <c r="J49" s="133">
        <f t="shared" si="4"/>
        <v>228.3</v>
      </c>
      <c r="K49" s="133">
        <f t="shared" si="4"/>
        <v>59.67999999999999</v>
      </c>
      <c r="L49" s="133">
        <f t="shared" si="4"/>
        <v>22.16</v>
      </c>
    </row>
    <row r="50" spans="1:12" ht="12.75">
      <c r="A50" s="131" t="s">
        <v>220</v>
      </c>
      <c r="B50" s="131">
        <v>65</v>
      </c>
      <c r="C50" s="131">
        <v>2</v>
      </c>
      <c r="D50" s="135" t="s">
        <v>72</v>
      </c>
      <c r="E50" s="131">
        <v>41120</v>
      </c>
      <c r="F50" s="131">
        <v>240</v>
      </c>
      <c r="G50" s="135" t="s">
        <v>203</v>
      </c>
      <c r="H50" s="135" t="s">
        <v>204</v>
      </c>
      <c r="I50" s="131"/>
      <c r="J50" s="133">
        <f>прил2!J41</f>
        <v>228.3</v>
      </c>
      <c r="K50" s="133">
        <f>K51</f>
        <v>59.67999999999999</v>
      </c>
      <c r="L50" s="133">
        <f>L51</f>
        <v>22.16</v>
      </c>
    </row>
    <row r="51" spans="1:12" ht="12.75">
      <c r="A51" s="138" t="s">
        <v>313</v>
      </c>
      <c r="B51" s="138">
        <v>65</v>
      </c>
      <c r="C51" s="138">
        <v>2</v>
      </c>
      <c r="D51" s="139" t="s">
        <v>72</v>
      </c>
      <c r="E51" s="138">
        <v>41120</v>
      </c>
      <c r="F51" s="138">
        <v>240</v>
      </c>
      <c r="G51" s="139" t="s">
        <v>203</v>
      </c>
      <c r="H51" s="139" t="s">
        <v>204</v>
      </c>
      <c r="I51" s="138">
        <v>933</v>
      </c>
      <c r="J51" s="140">
        <f>прил2!J41</f>
        <v>228.3</v>
      </c>
      <c r="K51" s="140">
        <f>прил2!K41</f>
        <v>59.67999999999999</v>
      </c>
      <c r="L51" s="140">
        <f>прил2!L41</f>
        <v>22.16</v>
      </c>
    </row>
    <row r="52" spans="1:12" ht="12.75">
      <c r="A52" s="131" t="s">
        <v>276</v>
      </c>
      <c r="B52" s="131">
        <v>65</v>
      </c>
      <c r="C52" s="131">
        <v>2</v>
      </c>
      <c r="D52" s="135" t="s">
        <v>72</v>
      </c>
      <c r="E52" s="131">
        <v>41120</v>
      </c>
      <c r="F52" s="131">
        <v>800</v>
      </c>
      <c r="G52" s="131"/>
      <c r="H52" s="131"/>
      <c r="I52" s="131"/>
      <c r="J52" s="133">
        <f>J53</f>
        <v>34.5</v>
      </c>
      <c r="K52" s="133">
        <f>K53</f>
        <v>0</v>
      </c>
      <c r="L52" s="133">
        <f>L53</f>
        <v>0</v>
      </c>
    </row>
    <row r="53" spans="1:12" ht="12.75">
      <c r="A53" s="131" t="s">
        <v>165</v>
      </c>
      <c r="B53" s="131">
        <v>65</v>
      </c>
      <c r="C53" s="131">
        <v>2</v>
      </c>
      <c r="D53" s="135" t="s">
        <v>72</v>
      </c>
      <c r="E53" s="131">
        <v>41120</v>
      </c>
      <c r="F53" s="131">
        <v>850</v>
      </c>
      <c r="G53" s="131"/>
      <c r="H53" s="131"/>
      <c r="I53" s="131"/>
      <c r="J53" s="133">
        <f>J54</f>
        <v>34.5</v>
      </c>
      <c r="K53" s="133">
        <f aca="true" t="shared" si="5" ref="J53:L55">K54</f>
        <v>0</v>
      </c>
      <c r="L53" s="133">
        <f t="shared" si="5"/>
        <v>0</v>
      </c>
    </row>
    <row r="54" spans="1:12" ht="12.75">
      <c r="A54" s="131" t="s">
        <v>193</v>
      </c>
      <c r="B54" s="131">
        <v>65</v>
      </c>
      <c r="C54" s="131">
        <v>2</v>
      </c>
      <c r="D54" s="135" t="s">
        <v>72</v>
      </c>
      <c r="E54" s="131">
        <v>41120</v>
      </c>
      <c r="F54" s="131">
        <v>850</v>
      </c>
      <c r="G54" s="135" t="s">
        <v>203</v>
      </c>
      <c r="H54" s="134"/>
      <c r="I54" s="134"/>
      <c r="J54" s="133">
        <f t="shared" si="5"/>
        <v>34.5</v>
      </c>
      <c r="K54" s="133">
        <f t="shared" si="5"/>
        <v>0</v>
      </c>
      <c r="L54" s="133">
        <f t="shared" si="5"/>
        <v>0</v>
      </c>
    </row>
    <row r="55" spans="1:12" ht="12.75">
      <c r="A55" s="131" t="s">
        <v>220</v>
      </c>
      <c r="B55" s="131">
        <v>65</v>
      </c>
      <c r="C55" s="131">
        <v>2</v>
      </c>
      <c r="D55" s="135" t="s">
        <v>72</v>
      </c>
      <c r="E55" s="131">
        <v>41120</v>
      </c>
      <c r="F55" s="131">
        <v>850</v>
      </c>
      <c r="G55" s="135" t="s">
        <v>203</v>
      </c>
      <c r="H55" s="135" t="s">
        <v>204</v>
      </c>
      <c r="I55" s="131"/>
      <c r="J55" s="133">
        <f t="shared" si="5"/>
        <v>34.5</v>
      </c>
      <c r="K55" s="133">
        <f t="shared" si="5"/>
        <v>0</v>
      </c>
      <c r="L55" s="133">
        <f t="shared" si="5"/>
        <v>0</v>
      </c>
    </row>
    <row r="56" spans="1:12" ht="12.75">
      <c r="A56" s="138" t="s">
        <v>313</v>
      </c>
      <c r="B56" s="138">
        <v>65</v>
      </c>
      <c r="C56" s="138">
        <v>2</v>
      </c>
      <c r="D56" s="139" t="s">
        <v>72</v>
      </c>
      <c r="E56" s="138">
        <v>41120</v>
      </c>
      <c r="F56" s="138">
        <v>850</v>
      </c>
      <c r="G56" s="139" t="s">
        <v>203</v>
      </c>
      <c r="H56" s="139" t="s">
        <v>204</v>
      </c>
      <c r="I56" s="138">
        <v>933</v>
      </c>
      <c r="J56" s="140">
        <f>прил2!J42</f>
        <v>34.5</v>
      </c>
      <c r="K56" s="140">
        <v>0</v>
      </c>
      <c r="L56" s="140">
        <v>0</v>
      </c>
    </row>
    <row r="57" spans="1:12" ht="25.5">
      <c r="A57" s="136" t="s">
        <v>70</v>
      </c>
      <c r="B57" s="136">
        <v>89</v>
      </c>
      <c r="C57" s="136">
        <v>1</v>
      </c>
      <c r="D57" s="136"/>
      <c r="E57" s="136"/>
      <c r="F57" s="136"/>
      <c r="G57" s="136"/>
      <c r="H57" s="136"/>
      <c r="I57" s="136"/>
      <c r="J57" s="137">
        <f>J58+J79+J84+J89+J93+J99+J105+J121+J126+J131+J136+J141+J146+J156+J158+J151</f>
        <v>760.6209999999999</v>
      </c>
      <c r="K57" s="137">
        <f>K58+K79+K84+K89+K93+K99+K105+K121+K126+K131+K136+K141+K146+K156+K158+K151</f>
        <v>798.89</v>
      </c>
      <c r="L57" s="137">
        <f>L58+L79+L84+L89+L93+L99+L105+L121+L126+L131+L136+L141+L146+L156+L158+L151</f>
        <v>742.0600000000001</v>
      </c>
    </row>
    <row r="58" spans="1:12" ht="51">
      <c r="A58" s="131" t="s">
        <v>256</v>
      </c>
      <c r="B58" s="131">
        <v>89</v>
      </c>
      <c r="C58" s="131">
        <v>1</v>
      </c>
      <c r="D58" s="135" t="s">
        <v>72</v>
      </c>
      <c r="E58" s="128">
        <v>44100</v>
      </c>
      <c r="F58" s="128"/>
      <c r="G58" s="128"/>
      <c r="H58" s="128"/>
      <c r="I58" s="128"/>
      <c r="J58" s="130">
        <f>прил2!J44</f>
        <v>59.599999999999994</v>
      </c>
      <c r="K58" s="130">
        <f>K59+K69+K64+K74</f>
        <v>59.6</v>
      </c>
      <c r="L58" s="130">
        <f>L59+L69+L64+L74</f>
        <v>59.6</v>
      </c>
    </row>
    <row r="59" spans="1:12" ht="51">
      <c r="A59" s="131" t="s">
        <v>256</v>
      </c>
      <c r="B59" s="131">
        <v>89</v>
      </c>
      <c r="C59" s="131">
        <v>1</v>
      </c>
      <c r="D59" s="135" t="s">
        <v>72</v>
      </c>
      <c r="E59" s="131">
        <v>44101</v>
      </c>
      <c r="F59" s="131">
        <v>100</v>
      </c>
      <c r="G59" s="131"/>
      <c r="H59" s="131"/>
      <c r="I59" s="131"/>
      <c r="J59" s="133">
        <f>J60</f>
        <v>26.56</v>
      </c>
      <c r="K59" s="133">
        <f aca="true" t="shared" si="6" ref="J59:L72">K60</f>
        <v>26.6</v>
      </c>
      <c r="L59" s="133">
        <f t="shared" si="6"/>
        <v>26.6</v>
      </c>
    </row>
    <row r="60" spans="1:12" ht="12.75">
      <c r="A60" s="131" t="s">
        <v>160</v>
      </c>
      <c r="B60" s="131">
        <v>89</v>
      </c>
      <c r="C60" s="131">
        <v>1</v>
      </c>
      <c r="D60" s="135" t="s">
        <v>72</v>
      </c>
      <c r="E60" s="131">
        <v>44101</v>
      </c>
      <c r="F60" s="131">
        <v>120</v>
      </c>
      <c r="G60" s="131"/>
      <c r="H60" s="131"/>
      <c r="I60" s="131"/>
      <c r="J60" s="133">
        <f>J61</f>
        <v>26.56</v>
      </c>
      <c r="K60" s="133">
        <f t="shared" si="6"/>
        <v>26.6</v>
      </c>
      <c r="L60" s="133">
        <f t="shared" si="6"/>
        <v>26.6</v>
      </c>
    </row>
    <row r="61" spans="1:12" ht="25.5">
      <c r="A61" s="131" t="s">
        <v>184</v>
      </c>
      <c r="B61" s="131">
        <v>89</v>
      </c>
      <c r="C61" s="131">
        <v>1</v>
      </c>
      <c r="D61" s="135" t="s">
        <v>72</v>
      </c>
      <c r="E61" s="131">
        <v>44101</v>
      </c>
      <c r="F61" s="131">
        <v>120</v>
      </c>
      <c r="G61" s="135" t="s">
        <v>203</v>
      </c>
      <c r="H61" s="134"/>
      <c r="I61" s="134"/>
      <c r="J61" s="133">
        <f t="shared" si="6"/>
        <v>26.56</v>
      </c>
      <c r="K61" s="133">
        <f t="shared" si="6"/>
        <v>26.6</v>
      </c>
      <c r="L61" s="133">
        <f t="shared" si="6"/>
        <v>26.6</v>
      </c>
    </row>
    <row r="62" spans="1:12" ht="12.75">
      <c r="A62" s="131" t="s">
        <v>220</v>
      </c>
      <c r="B62" s="131">
        <v>89</v>
      </c>
      <c r="C62" s="131">
        <v>1</v>
      </c>
      <c r="D62" s="135" t="s">
        <v>72</v>
      </c>
      <c r="E62" s="131">
        <v>44101</v>
      </c>
      <c r="F62" s="131">
        <v>120</v>
      </c>
      <c r="G62" s="135" t="s">
        <v>203</v>
      </c>
      <c r="H62" s="135" t="s">
        <v>204</v>
      </c>
      <c r="I62" s="131"/>
      <c r="J62" s="133">
        <f>J63</f>
        <v>26.56</v>
      </c>
      <c r="K62" s="133">
        <f t="shared" si="6"/>
        <v>26.6</v>
      </c>
      <c r="L62" s="133">
        <f t="shared" si="6"/>
        <v>26.6</v>
      </c>
    </row>
    <row r="63" spans="1:12" ht="12.75">
      <c r="A63" s="138" t="s">
        <v>313</v>
      </c>
      <c r="B63" s="138">
        <v>89</v>
      </c>
      <c r="C63" s="138">
        <v>1</v>
      </c>
      <c r="D63" s="139" t="s">
        <v>72</v>
      </c>
      <c r="E63" s="138">
        <v>44101</v>
      </c>
      <c r="F63" s="138">
        <v>120</v>
      </c>
      <c r="G63" s="139" t="s">
        <v>203</v>
      </c>
      <c r="H63" s="139" t="s">
        <v>204</v>
      </c>
      <c r="I63" s="138">
        <v>933</v>
      </c>
      <c r="J63" s="140">
        <f>прил2!J46</f>
        <v>26.56</v>
      </c>
      <c r="K63" s="140">
        <f>прил2!K46</f>
        <v>26.6</v>
      </c>
      <c r="L63" s="140">
        <f>прил2!L46</f>
        <v>26.6</v>
      </c>
    </row>
    <row r="64" spans="1:12" ht="25.5">
      <c r="A64" s="131" t="s">
        <v>275</v>
      </c>
      <c r="B64" s="131">
        <v>89</v>
      </c>
      <c r="C64" s="131">
        <v>1</v>
      </c>
      <c r="D64" s="135" t="s">
        <v>72</v>
      </c>
      <c r="E64" s="131">
        <v>44101</v>
      </c>
      <c r="F64" s="131">
        <v>200</v>
      </c>
      <c r="G64" s="131"/>
      <c r="H64" s="131"/>
      <c r="I64" s="131"/>
      <c r="J64" s="133">
        <f>J65</f>
        <v>3.24</v>
      </c>
      <c r="K64" s="133">
        <f t="shared" si="6"/>
        <v>3.2</v>
      </c>
      <c r="L64" s="133">
        <f t="shared" si="6"/>
        <v>3.2</v>
      </c>
    </row>
    <row r="65" spans="1:12" ht="12.75">
      <c r="A65" s="131" t="s">
        <v>183</v>
      </c>
      <c r="B65" s="131">
        <v>89</v>
      </c>
      <c r="C65" s="131">
        <v>1</v>
      </c>
      <c r="D65" s="135" t="s">
        <v>72</v>
      </c>
      <c r="E65" s="131">
        <v>44101</v>
      </c>
      <c r="F65" s="131">
        <v>240</v>
      </c>
      <c r="G65" s="131"/>
      <c r="H65" s="131"/>
      <c r="I65" s="131"/>
      <c r="J65" s="133">
        <f>J66</f>
        <v>3.24</v>
      </c>
      <c r="K65" s="133">
        <f t="shared" si="6"/>
        <v>3.2</v>
      </c>
      <c r="L65" s="133">
        <f t="shared" si="6"/>
        <v>3.2</v>
      </c>
    </row>
    <row r="66" spans="1:12" ht="25.5">
      <c r="A66" s="131" t="s">
        <v>184</v>
      </c>
      <c r="B66" s="131">
        <v>89</v>
      </c>
      <c r="C66" s="131">
        <v>1</v>
      </c>
      <c r="D66" s="135" t="s">
        <v>72</v>
      </c>
      <c r="E66" s="131">
        <v>44101</v>
      </c>
      <c r="F66" s="131">
        <v>240</v>
      </c>
      <c r="G66" s="135" t="s">
        <v>203</v>
      </c>
      <c r="H66" s="134"/>
      <c r="I66" s="134"/>
      <c r="J66" s="133">
        <f t="shared" si="6"/>
        <v>3.24</v>
      </c>
      <c r="K66" s="133">
        <f t="shared" si="6"/>
        <v>3.2</v>
      </c>
      <c r="L66" s="133">
        <f t="shared" si="6"/>
        <v>3.2</v>
      </c>
    </row>
    <row r="67" spans="1:12" ht="12.75">
      <c r="A67" s="131" t="s">
        <v>220</v>
      </c>
      <c r="B67" s="131">
        <v>89</v>
      </c>
      <c r="C67" s="131">
        <v>1</v>
      </c>
      <c r="D67" s="135" t="s">
        <v>72</v>
      </c>
      <c r="E67" s="131">
        <v>44101</v>
      </c>
      <c r="F67" s="131">
        <v>240</v>
      </c>
      <c r="G67" s="135" t="s">
        <v>203</v>
      </c>
      <c r="H67" s="135" t="s">
        <v>204</v>
      </c>
      <c r="I67" s="131"/>
      <c r="J67" s="133">
        <f>J68</f>
        <v>3.24</v>
      </c>
      <c r="K67" s="133">
        <f t="shared" si="6"/>
        <v>3.2</v>
      </c>
      <c r="L67" s="133">
        <f t="shared" si="6"/>
        <v>3.2</v>
      </c>
    </row>
    <row r="68" spans="1:12" ht="12.75">
      <c r="A68" s="138" t="s">
        <v>313</v>
      </c>
      <c r="B68" s="138">
        <v>89</v>
      </c>
      <c r="C68" s="138">
        <v>1</v>
      </c>
      <c r="D68" s="139" t="s">
        <v>72</v>
      </c>
      <c r="E68" s="138">
        <v>44101</v>
      </c>
      <c r="F68" s="138">
        <v>240</v>
      </c>
      <c r="G68" s="139" t="s">
        <v>203</v>
      </c>
      <c r="H68" s="139" t="s">
        <v>204</v>
      </c>
      <c r="I68" s="138">
        <v>933</v>
      </c>
      <c r="J68" s="140">
        <f>прил2!J48</f>
        <v>3.24</v>
      </c>
      <c r="K68" s="140">
        <f>прил2!K48</f>
        <v>3.2</v>
      </c>
      <c r="L68" s="140">
        <f>прил2!L48</f>
        <v>3.2</v>
      </c>
    </row>
    <row r="69" spans="1:12" ht="51">
      <c r="A69" s="131" t="s">
        <v>257</v>
      </c>
      <c r="B69" s="131">
        <v>89</v>
      </c>
      <c r="C69" s="131">
        <v>1</v>
      </c>
      <c r="D69" s="135" t="s">
        <v>72</v>
      </c>
      <c r="E69" s="131">
        <v>44106</v>
      </c>
      <c r="F69" s="131">
        <v>100</v>
      </c>
      <c r="G69" s="131"/>
      <c r="H69" s="131"/>
      <c r="I69" s="131"/>
      <c r="J69" s="133">
        <f>J70</f>
        <v>26.56</v>
      </c>
      <c r="K69" s="133">
        <f t="shared" si="6"/>
        <v>26.56</v>
      </c>
      <c r="L69" s="133">
        <f t="shared" si="6"/>
        <v>26.56</v>
      </c>
    </row>
    <row r="70" spans="1:12" ht="12.75">
      <c r="A70" s="131" t="s">
        <v>160</v>
      </c>
      <c r="B70" s="131">
        <v>89</v>
      </c>
      <c r="C70" s="131">
        <v>1</v>
      </c>
      <c r="D70" s="135" t="s">
        <v>72</v>
      </c>
      <c r="E70" s="131">
        <v>44106</v>
      </c>
      <c r="F70" s="131">
        <v>120</v>
      </c>
      <c r="G70" s="131"/>
      <c r="H70" s="131"/>
      <c r="I70" s="131"/>
      <c r="J70" s="133">
        <f>J71</f>
        <v>26.56</v>
      </c>
      <c r="K70" s="133">
        <f t="shared" si="6"/>
        <v>26.56</v>
      </c>
      <c r="L70" s="133">
        <f t="shared" si="6"/>
        <v>26.56</v>
      </c>
    </row>
    <row r="71" spans="1:12" ht="25.5">
      <c r="A71" s="131" t="s">
        <v>184</v>
      </c>
      <c r="B71" s="131">
        <v>89</v>
      </c>
      <c r="C71" s="131">
        <v>1</v>
      </c>
      <c r="D71" s="135" t="s">
        <v>72</v>
      </c>
      <c r="E71" s="131">
        <v>44106</v>
      </c>
      <c r="F71" s="131">
        <v>120</v>
      </c>
      <c r="G71" s="135" t="s">
        <v>203</v>
      </c>
      <c r="H71" s="134"/>
      <c r="I71" s="134"/>
      <c r="J71" s="133">
        <f t="shared" si="6"/>
        <v>26.56</v>
      </c>
      <c r="K71" s="133">
        <f t="shared" si="6"/>
        <v>26.56</v>
      </c>
      <c r="L71" s="133">
        <f t="shared" si="6"/>
        <v>26.56</v>
      </c>
    </row>
    <row r="72" spans="1:12" ht="12.75">
      <c r="A72" s="131" t="s">
        <v>220</v>
      </c>
      <c r="B72" s="131">
        <v>89</v>
      </c>
      <c r="C72" s="131">
        <v>1</v>
      </c>
      <c r="D72" s="135" t="s">
        <v>72</v>
      </c>
      <c r="E72" s="131">
        <v>44106</v>
      </c>
      <c r="F72" s="131">
        <v>120</v>
      </c>
      <c r="G72" s="135" t="s">
        <v>203</v>
      </c>
      <c r="H72" s="135" t="s">
        <v>204</v>
      </c>
      <c r="I72" s="131"/>
      <c r="J72" s="133">
        <f>J73</f>
        <v>26.56</v>
      </c>
      <c r="K72" s="133">
        <f t="shared" si="6"/>
        <v>26.56</v>
      </c>
      <c r="L72" s="133">
        <f t="shared" si="6"/>
        <v>26.56</v>
      </c>
    </row>
    <row r="73" spans="1:12" ht="12.75">
      <c r="A73" s="138" t="s">
        <v>313</v>
      </c>
      <c r="B73" s="138">
        <v>89</v>
      </c>
      <c r="C73" s="138">
        <v>1</v>
      </c>
      <c r="D73" s="139" t="s">
        <v>72</v>
      </c>
      <c r="E73" s="138">
        <v>44106</v>
      </c>
      <c r="F73" s="138">
        <v>120</v>
      </c>
      <c r="G73" s="139" t="s">
        <v>203</v>
      </c>
      <c r="H73" s="139" t="s">
        <v>204</v>
      </c>
      <c r="I73" s="138">
        <v>933</v>
      </c>
      <c r="J73" s="140">
        <f>прил2!J51</f>
        <v>26.56</v>
      </c>
      <c r="K73" s="140">
        <f>прил2!K51</f>
        <v>26.56</v>
      </c>
      <c r="L73" s="140">
        <f>прил2!L51</f>
        <v>26.56</v>
      </c>
    </row>
    <row r="74" spans="1:12" ht="25.5">
      <c r="A74" s="131" t="s">
        <v>275</v>
      </c>
      <c r="B74" s="131">
        <v>89</v>
      </c>
      <c r="C74" s="131">
        <v>1</v>
      </c>
      <c r="D74" s="135" t="s">
        <v>72</v>
      </c>
      <c r="E74" s="131">
        <v>44106</v>
      </c>
      <c r="F74" s="131">
        <v>200</v>
      </c>
      <c r="G74" s="131"/>
      <c r="H74" s="131"/>
      <c r="I74" s="131"/>
      <c r="J74" s="133">
        <f>J75</f>
        <v>3.24</v>
      </c>
      <c r="K74" s="133">
        <f aca="true" t="shared" si="7" ref="J74:L91">K75</f>
        <v>3.24</v>
      </c>
      <c r="L74" s="133">
        <f t="shared" si="7"/>
        <v>3.24</v>
      </c>
    </row>
    <row r="75" spans="1:12" ht="12.75">
      <c r="A75" s="131" t="s">
        <v>183</v>
      </c>
      <c r="B75" s="131">
        <v>89</v>
      </c>
      <c r="C75" s="131">
        <v>1</v>
      </c>
      <c r="D75" s="135" t="s">
        <v>72</v>
      </c>
      <c r="E75" s="131">
        <v>44106</v>
      </c>
      <c r="F75" s="131">
        <v>240</v>
      </c>
      <c r="G75" s="131"/>
      <c r="H75" s="131"/>
      <c r="I75" s="131"/>
      <c r="J75" s="133">
        <f>J76</f>
        <v>3.24</v>
      </c>
      <c r="K75" s="133">
        <f t="shared" si="7"/>
        <v>3.24</v>
      </c>
      <c r="L75" s="133">
        <f t="shared" si="7"/>
        <v>3.24</v>
      </c>
    </row>
    <row r="76" spans="1:12" ht="25.5">
      <c r="A76" s="131" t="s">
        <v>184</v>
      </c>
      <c r="B76" s="131">
        <v>89</v>
      </c>
      <c r="C76" s="131">
        <v>1</v>
      </c>
      <c r="D76" s="135" t="s">
        <v>72</v>
      </c>
      <c r="E76" s="131">
        <v>44106</v>
      </c>
      <c r="F76" s="131">
        <v>240</v>
      </c>
      <c r="G76" s="135" t="s">
        <v>203</v>
      </c>
      <c r="H76" s="134"/>
      <c r="I76" s="134"/>
      <c r="J76" s="133">
        <f t="shared" si="7"/>
        <v>3.24</v>
      </c>
      <c r="K76" s="133">
        <f t="shared" si="7"/>
        <v>3.24</v>
      </c>
      <c r="L76" s="133">
        <f t="shared" si="7"/>
        <v>3.24</v>
      </c>
    </row>
    <row r="77" spans="1:12" ht="12.75">
      <c r="A77" s="131" t="s">
        <v>220</v>
      </c>
      <c r="B77" s="131">
        <v>89</v>
      </c>
      <c r="C77" s="131">
        <v>1</v>
      </c>
      <c r="D77" s="135" t="s">
        <v>72</v>
      </c>
      <c r="E77" s="131">
        <v>44106</v>
      </c>
      <c r="F77" s="131">
        <v>240</v>
      </c>
      <c r="G77" s="135" t="s">
        <v>203</v>
      </c>
      <c r="H77" s="135" t="s">
        <v>204</v>
      </c>
      <c r="I77" s="131"/>
      <c r="J77" s="133">
        <f>J78</f>
        <v>3.24</v>
      </c>
      <c r="K77" s="133">
        <f t="shared" si="7"/>
        <v>3.24</v>
      </c>
      <c r="L77" s="133">
        <f t="shared" si="7"/>
        <v>3.24</v>
      </c>
    </row>
    <row r="78" spans="1:12" ht="12.75">
      <c r="A78" s="138" t="s">
        <v>313</v>
      </c>
      <c r="B78" s="138">
        <v>89</v>
      </c>
      <c r="C78" s="138">
        <v>1</v>
      </c>
      <c r="D78" s="139" t="s">
        <v>72</v>
      </c>
      <c r="E78" s="138">
        <v>44106</v>
      </c>
      <c r="F78" s="138">
        <v>240</v>
      </c>
      <c r="G78" s="139" t="s">
        <v>203</v>
      </c>
      <c r="H78" s="139" t="s">
        <v>204</v>
      </c>
      <c r="I78" s="138">
        <v>933</v>
      </c>
      <c r="J78" s="140">
        <f>прил2!J53</f>
        <v>3.24</v>
      </c>
      <c r="K78" s="140">
        <f>прил2!K53</f>
        <v>3.24</v>
      </c>
      <c r="L78" s="140">
        <f>прил2!L53</f>
        <v>3.24</v>
      </c>
    </row>
    <row r="79" spans="1:12" ht="25.5">
      <c r="A79" s="135" t="s">
        <v>275</v>
      </c>
      <c r="B79" s="135">
        <v>89</v>
      </c>
      <c r="C79" s="135">
        <v>1</v>
      </c>
      <c r="D79" s="135" t="s">
        <v>72</v>
      </c>
      <c r="E79" s="128">
        <v>77150</v>
      </c>
      <c r="F79" s="128">
        <v>200</v>
      </c>
      <c r="G79" s="128"/>
      <c r="H79" s="128"/>
      <c r="I79" s="128"/>
      <c r="J79" s="143">
        <f>J80</f>
        <v>0.4</v>
      </c>
      <c r="K79" s="143">
        <f t="shared" si="7"/>
        <v>29.799999999999997</v>
      </c>
      <c r="L79" s="143">
        <f t="shared" si="7"/>
        <v>29.799999999999997</v>
      </c>
    </row>
    <row r="80" spans="1:12" ht="25.5">
      <c r="A80" s="131" t="s">
        <v>161</v>
      </c>
      <c r="B80" s="131">
        <v>89</v>
      </c>
      <c r="C80" s="131">
        <v>1</v>
      </c>
      <c r="D80" s="135" t="s">
        <v>72</v>
      </c>
      <c r="E80" s="131">
        <v>77150</v>
      </c>
      <c r="F80" s="131">
        <v>240</v>
      </c>
      <c r="G80" s="131"/>
      <c r="H80" s="131"/>
      <c r="I80" s="131"/>
      <c r="J80" s="133">
        <f>J81</f>
        <v>0.4</v>
      </c>
      <c r="K80" s="133">
        <f t="shared" si="7"/>
        <v>29.799999999999997</v>
      </c>
      <c r="L80" s="133">
        <f t="shared" si="7"/>
        <v>29.799999999999997</v>
      </c>
    </row>
    <row r="81" spans="1:12" ht="63.75">
      <c r="A81" s="131" t="s">
        <v>277</v>
      </c>
      <c r="B81" s="131">
        <v>89</v>
      </c>
      <c r="C81" s="131">
        <v>1</v>
      </c>
      <c r="D81" s="135" t="s">
        <v>72</v>
      </c>
      <c r="E81" s="131">
        <v>77150</v>
      </c>
      <c r="F81" s="131">
        <v>240</v>
      </c>
      <c r="G81" s="135" t="s">
        <v>203</v>
      </c>
      <c r="H81" s="134"/>
      <c r="I81" s="134"/>
      <c r="J81" s="133">
        <f t="shared" si="7"/>
        <v>0.4</v>
      </c>
      <c r="K81" s="133">
        <f t="shared" si="7"/>
        <v>29.799999999999997</v>
      </c>
      <c r="L81" s="133">
        <f t="shared" si="7"/>
        <v>29.799999999999997</v>
      </c>
    </row>
    <row r="82" spans="1:12" ht="25.5">
      <c r="A82" s="131" t="s">
        <v>314</v>
      </c>
      <c r="B82" s="131">
        <v>89</v>
      </c>
      <c r="C82" s="131">
        <v>1</v>
      </c>
      <c r="D82" s="135" t="s">
        <v>72</v>
      </c>
      <c r="E82" s="131">
        <v>77150</v>
      </c>
      <c r="F82" s="131">
        <v>240</v>
      </c>
      <c r="G82" s="135" t="s">
        <v>203</v>
      </c>
      <c r="H82" s="135" t="s">
        <v>204</v>
      </c>
      <c r="I82" s="131"/>
      <c r="J82" s="133">
        <f>J83</f>
        <v>0.4</v>
      </c>
      <c r="K82" s="133">
        <f t="shared" si="7"/>
        <v>29.799999999999997</v>
      </c>
      <c r="L82" s="133">
        <f t="shared" si="7"/>
        <v>29.799999999999997</v>
      </c>
    </row>
    <row r="83" spans="1:12" ht="12.75">
      <c r="A83" s="138" t="s">
        <v>313</v>
      </c>
      <c r="B83" s="138">
        <v>89</v>
      </c>
      <c r="C83" s="138">
        <v>1</v>
      </c>
      <c r="D83" s="139" t="s">
        <v>72</v>
      </c>
      <c r="E83" s="138">
        <v>77150</v>
      </c>
      <c r="F83" s="138">
        <v>240</v>
      </c>
      <c r="G83" s="139" t="s">
        <v>203</v>
      </c>
      <c r="H83" s="139" t="s">
        <v>204</v>
      </c>
      <c r="I83" s="138">
        <v>933</v>
      </c>
      <c r="J83" s="140">
        <f>прил3!I53</f>
        <v>0.4</v>
      </c>
      <c r="K83" s="140">
        <f>прил2!K50</f>
        <v>29.799999999999997</v>
      </c>
      <c r="L83" s="140">
        <f>прил2!L50</f>
        <v>29.799999999999997</v>
      </c>
    </row>
    <row r="84" spans="1:12" ht="12.75">
      <c r="A84" s="135" t="s">
        <v>278</v>
      </c>
      <c r="B84" s="135">
        <v>89</v>
      </c>
      <c r="C84" s="135">
        <v>1</v>
      </c>
      <c r="D84" s="135" t="s">
        <v>72</v>
      </c>
      <c r="E84" s="128">
        <v>44501</v>
      </c>
      <c r="F84" s="128">
        <v>500</v>
      </c>
      <c r="G84" s="128"/>
      <c r="H84" s="128"/>
      <c r="I84" s="128"/>
      <c r="J84" s="143">
        <f>J85</f>
        <v>29.8</v>
      </c>
      <c r="K84" s="143">
        <f t="shared" si="7"/>
        <v>0.4</v>
      </c>
      <c r="L84" s="143">
        <f t="shared" si="7"/>
        <v>0.4</v>
      </c>
    </row>
    <row r="85" spans="1:12" ht="12.75">
      <c r="A85" s="131" t="s">
        <v>60</v>
      </c>
      <c r="B85" s="131">
        <v>89</v>
      </c>
      <c r="C85" s="131">
        <v>1</v>
      </c>
      <c r="D85" s="135" t="s">
        <v>72</v>
      </c>
      <c r="E85" s="131">
        <v>44501</v>
      </c>
      <c r="F85" s="131">
        <v>540</v>
      </c>
      <c r="G85" s="131"/>
      <c r="H85" s="131"/>
      <c r="I85" s="131"/>
      <c r="J85" s="133">
        <f>J86</f>
        <v>29.8</v>
      </c>
      <c r="K85" s="133">
        <f t="shared" si="7"/>
        <v>0.4</v>
      </c>
      <c r="L85" s="133">
        <f t="shared" si="7"/>
        <v>0.4</v>
      </c>
    </row>
    <row r="86" spans="1:12" ht="25.5">
      <c r="A86" s="131" t="s">
        <v>224</v>
      </c>
      <c r="B86" s="131">
        <v>89</v>
      </c>
      <c r="C86" s="131">
        <v>1</v>
      </c>
      <c r="D86" s="135" t="s">
        <v>72</v>
      </c>
      <c r="E86" s="131">
        <v>44501</v>
      </c>
      <c r="F86" s="131">
        <v>540</v>
      </c>
      <c r="G86" s="135" t="s">
        <v>203</v>
      </c>
      <c r="H86" s="134"/>
      <c r="I86" s="134"/>
      <c r="J86" s="133">
        <f t="shared" si="7"/>
        <v>29.8</v>
      </c>
      <c r="K86" s="133">
        <f t="shared" si="7"/>
        <v>0.4</v>
      </c>
      <c r="L86" s="133">
        <f t="shared" si="7"/>
        <v>0.4</v>
      </c>
    </row>
    <row r="87" spans="1:12" ht="25.5">
      <c r="A87" s="131" t="s">
        <v>314</v>
      </c>
      <c r="B87" s="131">
        <v>89</v>
      </c>
      <c r="C87" s="131">
        <v>1</v>
      </c>
      <c r="D87" s="135" t="s">
        <v>72</v>
      </c>
      <c r="E87" s="131">
        <v>44501</v>
      </c>
      <c r="F87" s="131">
        <v>540</v>
      </c>
      <c r="G87" s="135" t="s">
        <v>203</v>
      </c>
      <c r="H87" s="135" t="s">
        <v>223</v>
      </c>
      <c r="I87" s="131"/>
      <c r="J87" s="133">
        <f>J88</f>
        <v>29.8</v>
      </c>
      <c r="K87" s="133">
        <f t="shared" si="7"/>
        <v>0.4</v>
      </c>
      <c r="L87" s="133">
        <f t="shared" si="7"/>
        <v>0.4</v>
      </c>
    </row>
    <row r="88" spans="1:12" ht="12.75">
      <c r="A88" s="138" t="s">
        <v>313</v>
      </c>
      <c r="B88" s="138">
        <v>89</v>
      </c>
      <c r="C88" s="138">
        <v>1</v>
      </c>
      <c r="D88" s="139" t="s">
        <v>72</v>
      </c>
      <c r="E88" s="138">
        <v>44501</v>
      </c>
      <c r="F88" s="138">
        <v>540</v>
      </c>
      <c r="G88" s="139" t="s">
        <v>203</v>
      </c>
      <c r="H88" s="139" t="s">
        <v>223</v>
      </c>
      <c r="I88" s="138">
        <v>933</v>
      </c>
      <c r="J88" s="140">
        <f>прил3!I59</f>
        <v>29.8</v>
      </c>
      <c r="K88" s="140">
        <f>прил2!K55</f>
        <v>0.4</v>
      </c>
      <c r="L88" s="140">
        <f>прил2!L55</f>
        <v>0.4</v>
      </c>
    </row>
    <row r="89" spans="1:12" ht="12.75">
      <c r="A89" s="131" t="s">
        <v>279</v>
      </c>
      <c r="B89" s="131">
        <v>89</v>
      </c>
      <c r="C89" s="131">
        <v>1</v>
      </c>
      <c r="D89" s="135" t="s">
        <v>72</v>
      </c>
      <c r="E89" s="128">
        <v>41180</v>
      </c>
      <c r="F89" s="128">
        <v>800</v>
      </c>
      <c r="G89" s="128"/>
      <c r="H89" s="128"/>
      <c r="I89" s="128"/>
      <c r="J89" s="142">
        <f aca="true" t="shared" si="8" ref="J89:L90">J90</f>
        <v>1</v>
      </c>
      <c r="K89" s="142">
        <f t="shared" si="8"/>
        <v>0</v>
      </c>
      <c r="L89" s="142">
        <f t="shared" si="8"/>
        <v>0</v>
      </c>
    </row>
    <row r="90" spans="1:12" ht="12.75">
      <c r="A90" s="131" t="s">
        <v>117</v>
      </c>
      <c r="B90" s="131">
        <v>89</v>
      </c>
      <c r="C90" s="131">
        <v>1</v>
      </c>
      <c r="D90" s="135" t="s">
        <v>72</v>
      </c>
      <c r="E90" s="131">
        <v>41180</v>
      </c>
      <c r="F90" s="131">
        <v>870</v>
      </c>
      <c r="G90" s="135"/>
      <c r="H90" s="135"/>
      <c r="I90" s="131"/>
      <c r="J90" s="133">
        <f t="shared" si="8"/>
        <v>1</v>
      </c>
      <c r="K90" s="133">
        <f t="shared" si="8"/>
        <v>0</v>
      </c>
      <c r="L90" s="133">
        <f t="shared" si="8"/>
        <v>0</v>
      </c>
    </row>
    <row r="91" spans="1:12" ht="25.5">
      <c r="A91" s="131" t="s">
        <v>314</v>
      </c>
      <c r="B91" s="131">
        <v>89</v>
      </c>
      <c r="C91" s="131">
        <v>1</v>
      </c>
      <c r="D91" s="135" t="s">
        <v>72</v>
      </c>
      <c r="E91" s="131">
        <v>41180</v>
      </c>
      <c r="F91" s="131">
        <v>870</v>
      </c>
      <c r="G91" s="135" t="s">
        <v>203</v>
      </c>
      <c r="H91" s="135" t="s">
        <v>142</v>
      </c>
      <c r="I91" s="131"/>
      <c r="J91" s="133">
        <f>прил2!J74</f>
        <v>1</v>
      </c>
      <c r="K91" s="133">
        <f t="shared" si="7"/>
        <v>0</v>
      </c>
      <c r="L91" s="133">
        <f t="shared" si="7"/>
        <v>0</v>
      </c>
    </row>
    <row r="92" spans="1:12" ht="12.75">
      <c r="A92" s="138" t="s">
        <v>313</v>
      </c>
      <c r="B92" s="138">
        <v>89</v>
      </c>
      <c r="C92" s="138">
        <v>1</v>
      </c>
      <c r="D92" s="139" t="s">
        <v>72</v>
      </c>
      <c r="E92" s="138">
        <v>41180</v>
      </c>
      <c r="F92" s="138">
        <v>870</v>
      </c>
      <c r="G92" s="139" t="s">
        <v>203</v>
      </c>
      <c r="H92" s="139" t="s">
        <v>142</v>
      </c>
      <c r="I92" s="138">
        <v>933</v>
      </c>
      <c r="J92" s="140">
        <f>прил2!J67</f>
        <v>0</v>
      </c>
      <c r="K92" s="140">
        <f>прил2!K67</f>
        <v>0</v>
      </c>
      <c r="L92" s="140">
        <f>прил2!L67</f>
        <v>0</v>
      </c>
    </row>
    <row r="93" spans="1:12" ht="12.75">
      <c r="A93" s="131" t="s">
        <v>144</v>
      </c>
      <c r="B93" s="131">
        <v>89</v>
      </c>
      <c r="C93" s="131">
        <v>1</v>
      </c>
      <c r="D93" s="135" t="s">
        <v>72</v>
      </c>
      <c r="E93" s="128">
        <v>41220</v>
      </c>
      <c r="F93" s="128"/>
      <c r="G93" s="128"/>
      <c r="H93" s="128"/>
      <c r="I93" s="128"/>
      <c r="J93" s="130">
        <f>J94</f>
        <v>0</v>
      </c>
      <c r="K93" s="130">
        <f>K94</f>
        <v>0</v>
      </c>
      <c r="L93" s="130">
        <f>L94</f>
        <v>0</v>
      </c>
    </row>
    <row r="94" spans="1:12" ht="12.75">
      <c r="A94" s="131" t="s">
        <v>164</v>
      </c>
      <c r="B94" s="131">
        <v>89</v>
      </c>
      <c r="C94" s="131">
        <v>1</v>
      </c>
      <c r="D94" s="135" t="s">
        <v>72</v>
      </c>
      <c r="E94" s="131">
        <v>41220</v>
      </c>
      <c r="F94" s="131">
        <v>800</v>
      </c>
      <c r="G94" s="131"/>
      <c r="H94" s="131"/>
      <c r="I94" s="131"/>
      <c r="J94" s="133">
        <f>J95</f>
        <v>0</v>
      </c>
      <c r="K94" s="133">
        <f aca="true" t="shared" si="9" ref="J94:L103">K95</f>
        <v>0</v>
      </c>
      <c r="L94" s="133">
        <f t="shared" si="9"/>
        <v>0</v>
      </c>
    </row>
    <row r="95" spans="1:12" ht="25.5">
      <c r="A95" s="131" t="s">
        <v>208</v>
      </c>
      <c r="B95" s="131">
        <v>89</v>
      </c>
      <c r="C95" s="131">
        <v>1</v>
      </c>
      <c r="D95" s="135" t="s">
        <v>72</v>
      </c>
      <c r="E95" s="131">
        <v>41220</v>
      </c>
      <c r="F95" s="131">
        <v>830</v>
      </c>
      <c r="G95" s="131"/>
      <c r="H95" s="131"/>
      <c r="I95" s="131"/>
      <c r="J95" s="133">
        <f>J96</f>
        <v>0</v>
      </c>
      <c r="K95" s="133">
        <f t="shared" si="9"/>
        <v>0</v>
      </c>
      <c r="L95" s="133">
        <f t="shared" si="9"/>
        <v>0</v>
      </c>
    </row>
    <row r="96" spans="1:12" ht="12.75">
      <c r="A96" s="131" t="s">
        <v>144</v>
      </c>
      <c r="B96" s="131">
        <v>89</v>
      </c>
      <c r="C96" s="131">
        <v>1</v>
      </c>
      <c r="D96" s="135" t="s">
        <v>72</v>
      </c>
      <c r="E96" s="131">
        <v>41220</v>
      </c>
      <c r="F96" s="131">
        <v>830</v>
      </c>
      <c r="G96" s="135" t="s">
        <v>203</v>
      </c>
      <c r="H96" s="134"/>
      <c r="I96" s="134"/>
      <c r="J96" s="133">
        <f t="shared" si="9"/>
        <v>0</v>
      </c>
      <c r="K96" s="133">
        <f t="shared" si="9"/>
        <v>0</v>
      </c>
      <c r="L96" s="133">
        <f t="shared" si="9"/>
        <v>0</v>
      </c>
    </row>
    <row r="97" spans="1:12" ht="38.25">
      <c r="A97" s="131" t="s">
        <v>31</v>
      </c>
      <c r="B97" s="131">
        <v>89</v>
      </c>
      <c r="C97" s="131">
        <v>1</v>
      </c>
      <c r="D97" s="135" t="s">
        <v>72</v>
      </c>
      <c r="E97" s="131">
        <v>41220</v>
      </c>
      <c r="F97" s="131">
        <v>830</v>
      </c>
      <c r="G97" s="135" t="s">
        <v>203</v>
      </c>
      <c r="H97" s="135" t="s">
        <v>175</v>
      </c>
      <c r="I97" s="131"/>
      <c r="J97" s="133">
        <f>J98</f>
        <v>0</v>
      </c>
      <c r="K97" s="133">
        <f t="shared" si="9"/>
        <v>0</v>
      </c>
      <c r="L97" s="133">
        <f t="shared" si="9"/>
        <v>0</v>
      </c>
    </row>
    <row r="98" spans="1:12" ht="12.75">
      <c r="A98" s="138" t="s">
        <v>313</v>
      </c>
      <c r="B98" s="138">
        <v>89</v>
      </c>
      <c r="C98" s="138">
        <v>1</v>
      </c>
      <c r="D98" s="139" t="s">
        <v>72</v>
      </c>
      <c r="E98" s="138">
        <v>41220</v>
      </c>
      <c r="F98" s="138">
        <v>830</v>
      </c>
      <c r="G98" s="139" t="s">
        <v>203</v>
      </c>
      <c r="H98" s="139" t="s">
        <v>175</v>
      </c>
      <c r="I98" s="138">
        <v>933</v>
      </c>
      <c r="J98" s="140">
        <f>прил2!J73</f>
        <v>0</v>
      </c>
      <c r="K98" s="140"/>
      <c r="L98" s="140"/>
    </row>
    <row r="99" spans="1:12" ht="25.5">
      <c r="A99" s="131" t="s">
        <v>280</v>
      </c>
      <c r="B99" s="131">
        <v>89</v>
      </c>
      <c r="C99" s="131">
        <v>1</v>
      </c>
      <c r="D99" s="135" t="s">
        <v>72</v>
      </c>
      <c r="E99" s="128">
        <v>42200</v>
      </c>
      <c r="F99" s="128"/>
      <c r="G99" s="128"/>
      <c r="H99" s="128"/>
      <c r="I99" s="128"/>
      <c r="J99" s="130">
        <f>J100</f>
        <v>0</v>
      </c>
      <c r="K99" s="130">
        <f>K100</f>
        <v>0</v>
      </c>
      <c r="L99" s="130">
        <f>L100</f>
        <v>0</v>
      </c>
    </row>
    <row r="100" spans="1:12" ht="25.5">
      <c r="A100" s="131" t="s">
        <v>275</v>
      </c>
      <c r="B100" s="131">
        <v>89</v>
      </c>
      <c r="C100" s="131">
        <v>1</v>
      </c>
      <c r="D100" s="135" t="s">
        <v>72</v>
      </c>
      <c r="E100" s="131">
        <v>42200</v>
      </c>
      <c r="F100" s="131">
        <v>200</v>
      </c>
      <c r="G100" s="131"/>
      <c r="H100" s="131"/>
      <c r="I100" s="131"/>
      <c r="J100" s="133">
        <f>J101</f>
        <v>0</v>
      </c>
      <c r="K100" s="133">
        <f t="shared" si="9"/>
        <v>0</v>
      </c>
      <c r="L100" s="133">
        <f t="shared" si="9"/>
        <v>0</v>
      </c>
    </row>
    <row r="101" spans="1:12" ht="25.5">
      <c r="A101" s="131" t="s">
        <v>161</v>
      </c>
      <c r="B101" s="131">
        <v>89</v>
      </c>
      <c r="C101" s="131">
        <v>1</v>
      </c>
      <c r="D101" s="135" t="s">
        <v>72</v>
      </c>
      <c r="E101" s="131">
        <v>42200</v>
      </c>
      <c r="F101" s="131">
        <v>240</v>
      </c>
      <c r="G101" s="131"/>
      <c r="H101" s="131"/>
      <c r="I101" s="131"/>
      <c r="J101" s="133">
        <f>J102</f>
        <v>0</v>
      </c>
      <c r="K101" s="133">
        <f t="shared" si="9"/>
        <v>0</v>
      </c>
      <c r="L101" s="133">
        <f t="shared" si="9"/>
        <v>0</v>
      </c>
    </row>
    <row r="102" spans="1:12" ht="12.75">
      <c r="A102" s="131" t="s">
        <v>220</v>
      </c>
      <c r="B102" s="131">
        <v>89</v>
      </c>
      <c r="C102" s="131">
        <v>1</v>
      </c>
      <c r="D102" s="135" t="s">
        <v>72</v>
      </c>
      <c r="E102" s="131">
        <v>42200</v>
      </c>
      <c r="F102" s="131">
        <v>240</v>
      </c>
      <c r="G102" s="135" t="s">
        <v>203</v>
      </c>
      <c r="H102" s="134"/>
      <c r="I102" s="134"/>
      <c r="J102" s="133">
        <f t="shared" si="9"/>
        <v>0</v>
      </c>
      <c r="K102" s="133">
        <f t="shared" si="9"/>
        <v>0</v>
      </c>
      <c r="L102" s="133">
        <f t="shared" si="9"/>
        <v>0</v>
      </c>
    </row>
    <row r="103" spans="1:12" ht="12.75">
      <c r="A103" s="131" t="s">
        <v>144</v>
      </c>
      <c r="B103" s="131">
        <v>89</v>
      </c>
      <c r="C103" s="131">
        <v>1</v>
      </c>
      <c r="D103" s="135" t="s">
        <v>72</v>
      </c>
      <c r="E103" s="131">
        <v>42200</v>
      </c>
      <c r="F103" s="131">
        <v>240</v>
      </c>
      <c r="G103" s="135" t="s">
        <v>203</v>
      </c>
      <c r="H103" s="135" t="s">
        <v>175</v>
      </c>
      <c r="I103" s="131"/>
      <c r="J103" s="133">
        <f>J104</f>
        <v>0</v>
      </c>
      <c r="K103" s="133">
        <f t="shared" si="9"/>
        <v>0</v>
      </c>
      <c r="L103" s="133">
        <f t="shared" si="9"/>
        <v>0</v>
      </c>
    </row>
    <row r="104" spans="1:12" ht="12.75">
      <c r="A104" s="138" t="s">
        <v>313</v>
      </c>
      <c r="B104" s="138">
        <v>89</v>
      </c>
      <c r="C104" s="138">
        <v>1</v>
      </c>
      <c r="D104" s="139" t="s">
        <v>72</v>
      </c>
      <c r="E104" s="138">
        <v>42200</v>
      </c>
      <c r="F104" s="138">
        <v>830</v>
      </c>
      <c r="G104" s="139" t="s">
        <v>203</v>
      </c>
      <c r="H104" s="139" t="s">
        <v>175</v>
      </c>
      <c r="I104" s="138">
        <v>933</v>
      </c>
      <c r="J104" s="140"/>
      <c r="K104" s="140"/>
      <c r="L104" s="140"/>
    </row>
    <row r="105" spans="1:12" ht="25.5">
      <c r="A105" s="131" t="s">
        <v>280</v>
      </c>
      <c r="B105" s="131">
        <v>89</v>
      </c>
      <c r="C105" s="131">
        <v>1</v>
      </c>
      <c r="D105" s="135" t="s">
        <v>72</v>
      </c>
      <c r="E105" s="128">
        <v>51180</v>
      </c>
      <c r="F105" s="128"/>
      <c r="G105" s="128"/>
      <c r="H105" s="128"/>
      <c r="I105" s="128"/>
      <c r="J105" s="130">
        <f>J106+J111</f>
        <v>95.3</v>
      </c>
      <c r="K105" s="130">
        <f>K106+K111</f>
        <v>96</v>
      </c>
      <c r="L105" s="130">
        <f>L106+L111</f>
        <v>96</v>
      </c>
    </row>
    <row r="106" spans="1:12" ht="38.25">
      <c r="A106" s="131" t="s">
        <v>273</v>
      </c>
      <c r="B106" s="131">
        <v>89</v>
      </c>
      <c r="C106" s="131">
        <v>1</v>
      </c>
      <c r="D106" s="135" t="s">
        <v>72</v>
      </c>
      <c r="E106" s="131">
        <v>51180</v>
      </c>
      <c r="F106" s="131">
        <v>100</v>
      </c>
      <c r="G106" s="131"/>
      <c r="H106" s="131"/>
      <c r="I106" s="131"/>
      <c r="J106" s="133">
        <f aca="true" t="shared" si="10" ref="J106:L114">J107</f>
        <v>90.7</v>
      </c>
      <c r="K106" s="133">
        <f t="shared" si="10"/>
        <v>91.4</v>
      </c>
      <c r="L106" s="133">
        <f t="shared" si="10"/>
        <v>91.4</v>
      </c>
    </row>
    <row r="107" spans="1:12" ht="12.75">
      <c r="A107" s="131" t="s">
        <v>160</v>
      </c>
      <c r="B107" s="131">
        <v>89</v>
      </c>
      <c r="C107" s="131">
        <v>1</v>
      </c>
      <c r="D107" s="135" t="s">
        <v>72</v>
      </c>
      <c r="E107" s="131">
        <v>51180</v>
      </c>
      <c r="F107" s="131">
        <v>120</v>
      </c>
      <c r="G107" s="131"/>
      <c r="H107" s="131"/>
      <c r="I107" s="131"/>
      <c r="J107" s="133">
        <f t="shared" si="10"/>
        <v>90.7</v>
      </c>
      <c r="K107" s="133">
        <f t="shared" si="10"/>
        <v>91.4</v>
      </c>
      <c r="L107" s="133">
        <f t="shared" si="10"/>
        <v>91.4</v>
      </c>
    </row>
    <row r="108" spans="1:12" ht="12.75">
      <c r="A108" s="131" t="s">
        <v>34</v>
      </c>
      <c r="B108" s="131">
        <v>89</v>
      </c>
      <c r="C108" s="131">
        <v>1</v>
      </c>
      <c r="D108" s="135" t="s">
        <v>72</v>
      </c>
      <c r="E108" s="131">
        <v>51180</v>
      </c>
      <c r="F108" s="131">
        <v>120</v>
      </c>
      <c r="G108" s="135" t="s">
        <v>147</v>
      </c>
      <c r="H108" s="134"/>
      <c r="I108" s="134"/>
      <c r="J108" s="133">
        <f t="shared" si="10"/>
        <v>90.7</v>
      </c>
      <c r="K108" s="133">
        <f t="shared" si="10"/>
        <v>91.4</v>
      </c>
      <c r="L108" s="133">
        <f t="shared" si="10"/>
        <v>91.4</v>
      </c>
    </row>
    <row r="109" spans="1:12" ht="12.75">
      <c r="A109" s="131" t="s">
        <v>37</v>
      </c>
      <c r="B109" s="131">
        <v>89</v>
      </c>
      <c r="C109" s="131">
        <v>1</v>
      </c>
      <c r="D109" s="135" t="s">
        <v>72</v>
      </c>
      <c r="E109" s="131">
        <v>51180</v>
      </c>
      <c r="F109" s="131">
        <v>120</v>
      </c>
      <c r="G109" s="135" t="s">
        <v>147</v>
      </c>
      <c r="H109" s="135" t="s">
        <v>146</v>
      </c>
      <c r="I109" s="131"/>
      <c r="J109" s="133">
        <f t="shared" si="10"/>
        <v>90.7</v>
      </c>
      <c r="K109" s="133">
        <f t="shared" si="10"/>
        <v>91.4</v>
      </c>
      <c r="L109" s="133">
        <f t="shared" si="10"/>
        <v>91.4</v>
      </c>
    </row>
    <row r="110" spans="1:12" ht="12.75">
      <c r="A110" s="138" t="s">
        <v>313</v>
      </c>
      <c r="B110" s="138">
        <v>89</v>
      </c>
      <c r="C110" s="138">
        <v>1</v>
      </c>
      <c r="D110" s="139" t="s">
        <v>72</v>
      </c>
      <c r="E110" s="138">
        <v>51180</v>
      </c>
      <c r="F110" s="138">
        <v>120</v>
      </c>
      <c r="G110" s="139" t="s">
        <v>147</v>
      </c>
      <c r="H110" s="139" t="s">
        <v>146</v>
      </c>
      <c r="I110" s="138">
        <v>933</v>
      </c>
      <c r="J110" s="140">
        <f>прил2!J100</f>
        <v>90.7</v>
      </c>
      <c r="K110" s="140">
        <f>прил2!K100</f>
        <v>91.4</v>
      </c>
      <c r="L110" s="140">
        <f>прил2!L100</f>
        <v>91.4</v>
      </c>
    </row>
    <row r="111" spans="1:12" ht="25.5">
      <c r="A111" s="131" t="s">
        <v>275</v>
      </c>
      <c r="B111" s="131">
        <v>89</v>
      </c>
      <c r="C111" s="131">
        <v>1</v>
      </c>
      <c r="D111" s="135" t="s">
        <v>72</v>
      </c>
      <c r="E111" s="131">
        <v>81180</v>
      </c>
      <c r="F111" s="131">
        <v>200</v>
      </c>
      <c r="G111" s="131"/>
      <c r="H111" s="131"/>
      <c r="I111" s="131"/>
      <c r="J111" s="133">
        <f>J112</f>
        <v>4.6</v>
      </c>
      <c r="K111" s="133">
        <f t="shared" si="10"/>
        <v>4.6</v>
      </c>
      <c r="L111" s="133">
        <f t="shared" si="10"/>
        <v>4.6</v>
      </c>
    </row>
    <row r="112" spans="1:12" ht="25.5">
      <c r="A112" s="131" t="s">
        <v>161</v>
      </c>
      <c r="B112" s="131">
        <v>89</v>
      </c>
      <c r="C112" s="131">
        <v>1</v>
      </c>
      <c r="D112" s="135" t="s">
        <v>72</v>
      </c>
      <c r="E112" s="131">
        <v>51180</v>
      </c>
      <c r="F112" s="131">
        <v>240</v>
      </c>
      <c r="G112" s="131"/>
      <c r="H112" s="131"/>
      <c r="I112" s="131"/>
      <c r="J112" s="133">
        <f>J113</f>
        <v>4.6</v>
      </c>
      <c r="K112" s="133">
        <f t="shared" si="10"/>
        <v>4.6</v>
      </c>
      <c r="L112" s="133">
        <f t="shared" si="10"/>
        <v>4.6</v>
      </c>
    </row>
    <row r="113" spans="1:12" ht="12.75">
      <c r="A113" s="131" t="s">
        <v>34</v>
      </c>
      <c r="B113" s="131">
        <v>89</v>
      </c>
      <c r="C113" s="131">
        <v>1</v>
      </c>
      <c r="D113" s="135" t="s">
        <v>72</v>
      </c>
      <c r="E113" s="131">
        <v>51180</v>
      </c>
      <c r="F113" s="131">
        <v>240</v>
      </c>
      <c r="G113" s="135" t="s">
        <v>147</v>
      </c>
      <c r="H113" s="134"/>
      <c r="I113" s="134"/>
      <c r="J113" s="133">
        <f t="shared" si="10"/>
        <v>4.6</v>
      </c>
      <c r="K113" s="133">
        <f t="shared" si="10"/>
        <v>4.6</v>
      </c>
      <c r="L113" s="133">
        <f t="shared" si="10"/>
        <v>4.6</v>
      </c>
    </row>
    <row r="114" spans="1:12" ht="12.75">
      <c r="A114" s="131" t="s">
        <v>37</v>
      </c>
      <c r="B114" s="131">
        <v>89</v>
      </c>
      <c r="C114" s="131">
        <v>1</v>
      </c>
      <c r="D114" s="135" t="s">
        <v>72</v>
      </c>
      <c r="E114" s="131">
        <v>51180</v>
      </c>
      <c r="F114" s="131">
        <v>240</v>
      </c>
      <c r="G114" s="135" t="s">
        <v>147</v>
      </c>
      <c r="H114" s="135" t="s">
        <v>146</v>
      </c>
      <c r="I114" s="131"/>
      <c r="J114" s="133">
        <f t="shared" si="10"/>
        <v>4.6</v>
      </c>
      <c r="K114" s="133">
        <f t="shared" si="10"/>
        <v>4.6</v>
      </c>
      <c r="L114" s="133">
        <f t="shared" si="10"/>
        <v>4.6</v>
      </c>
    </row>
    <row r="115" spans="1:12" ht="12.75">
      <c r="A115" s="138" t="s">
        <v>313</v>
      </c>
      <c r="B115" s="138">
        <v>89</v>
      </c>
      <c r="C115" s="138">
        <v>1</v>
      </c>
      <c r="D115" s="139" t="s">
        <v>72</v>
      </c>
      <c r="E115" s="138">
        <v>51180</v>
      </c>
      <c r="F115" s="138">
        <v>240</v>
      </c>
      <c r="G115" s="139" t="s">
        <v>147</v>
      </c>
      <c r="H115" s="139" t="s">
        <v>146</v>
      </c>
      <c r="I115" s="138">
        <v>933</v>
      </c>
      <c r="J115" s="140">
        <f>прил2!J102</f>
        <v>4.6</v>
      </c>
      <c r="K115" s="140">
        <f>прил2!K102</f>
        <v>4.6</v>
      </c>
      <c r="L115" s="140">
        <f>прил2!L102</f>
        <v>4.6</v>
      </c>
    </row>
    <row r="116" spans="1:12" ht="25.5">
      <c r="A116" s="131" t="s">
        <v>186</v>
      </c>
      <c r="B116" s="131" t="s">
        <v>6</v>
      </c>
      <c r="C116" s="131" t="s">
        <v>205</v>
      </c>
      <c r="D116" s="135" t="s">
        <v>72</v>
      </c>
      <c r="E116" s="128">
        <v>80100</v>
      </c>
      <c r="F116" s="128"/>
      <c r="G116" s="128"/>
      <c r="H116" s="128"/>
      <c r="I116" s="128"/>
      <c r="J116" s="130">
        <f>J117</f>
        <v>0</v>
      </c>
      <c r="K116" s="130">
        <f>K117</f>
        <v>0</v>
      </c>
      <c r="L116" s="130">
        <f>L117</f>
        <v>0</v>
      </c>
    </row>
    <row r="117" spans="1:12" ht="25.5">
      <c r="A117" s="131" t="s">
        <v>230</v>
      </c>
      <c r="B117" s="131" t="s">
        <v>6</v>
      </c>
      <c r="C117" s="131" t="s">
        <v>205</v>
      </c>
      <c r="D117" s="135" t="s">
        <v>72</v>
      </c>
      <c r="E117" s="131">
        <v>80190</v>
      </c>
      <c r="F117" s="131">
        <v>200</v>
      </c>
      <c r="G117" s="131"/>
      <c r="H117" s="131"/>
      <c r="I117" s="131"/>
      <c r="J117" s="133">
        <f aca="true" t="shared" si="11" ref="J117:L119">J118</f>
        <v>0</v>
      </c>
      <c r="K117" s="133">
        <f t="shared" si="11"/>
        <v>0</v>
      </c>
      <c r="L117" s="133">
        <f t="shared" si="11"/>
        <v>0</v>
      </c>
    </row>
    <row r="118" spans="1:12" ht="12.75">
      <c r="A118" s="131" t="s">
        <v>316</v>
      </c>
      <c r="B118" s="131" t="s">
        <v>6</v>
      </c>
      <c r="C118" s="131" t="s">
        <v>205</v>
      </c>
      <c r="D118" s="135" t="s">
        <v>72</v>
      </c>
      <c r="E118" s="131">
        <v>80190</v>
      </c>
      <c r="F118" s="131">
        <v>240</v>
      </c>
      <c r="G118" s="135" t="s">
        <v>146</v>
      </c>
      <c r="H118" s="134"/>
      <c r="I118" s="134"/>
      <c r="J118" s="133">
        <f t="shared" si="11"/>
        <v>0</v>
      </c>
      <c r="K118" s="133">
        <f t="shared" si="11"/>
        <v>0</v>
      </c>
      <c r="L118" s="133">
        <f t="shared" si="11"/>
        <v>0</v>
      </c>
    </row>
    <row r="119" spans="1:12" ht="25.5">
      <c r="A119" s="131" t="s">
        <v>152</v>
      </c>
      <c r="B119" s="131" t="s">
        <v>6</v>
      </c>
      <c r="C119" s="131" t="s">
        <v>205</v>
      </c>
      <c r="D119" s="135" t="s">
        <v>72</v>
      </c>
      <c r="E119" s="131">
        <v>80190</v>
      </c>
      <c r="F119" s="131">
        <v>240</v>
      </c>
      <c r="G119" s="131" t="s">
        <v>146</v>
      </c>
      <c r="H119" s="131" t="s">
        <v>119</v>
      </c>
      <c r="I119" s="131"/>
      <c r="J119" s="133">
        <f>прил2!J109</f>
        <v>0</v>
      </c>
      <c r="K119" s="133">
        <f t="shared" si="11"/>
        <v>0</v>
      </c>
      <c r="L119" s="133">
        <f t="shared" si="11"/>
        <v>0</v>
      </c>
    </row>
    <row r="120" spans="1:12" ht="12.75">
      <c r="A120" s="138" t="s">
        <v>313</v>
      </c>
      <c r="B120" s="138" t="s">
        <v>6</v>
      </c>
      <c r="C120" s="138" t="s">
        <v>205</v>
      </c>
      <c r="D120" s="139" t="s">
        <v>72</v>
      </c>
      <c r="E120" s="138">
        <v>80190</v>
      </c>
      <c r="F120" s="138">
        <v>240</v>
      </c>
      <c r="G120" s="139" t="s">
        <v>146</v>
      </c>
      <c r="H120" s="139" t="s">
        <v>119</v>
      </c>
      <c r="I120" s="138" t="s">
        <v>304</v>
      </c>
      <c r="J120" s="140">
        <v>63.74</v>
      </c>
      <c r="K120" s="140">
        <f>'[2]прил5'!K90</f>
        <v>0</v>
      </c>
      <c r="L120" s="140">
        <f>'[2]прил5'!L90</f>
        <v>0</v>
      </c>
    </row>
    <row r="121" spans="1:12" ht="25.5">
      <c r="A121" s="131" t="s">
        <v>186</v>
      </c>
      <c r="B121" s="131" t="s">
        <v>6</v>
      </c>
      <c r="C121" s="131" t="s">
        <v>205</v>
      </c>
      <c r="D121" s="135" t="s">
        <v>72</v>
      </c>
      <c r="E121" s="128" t="s">
        <v>171</v>
      </c>
      <c r="F121" s="128"/>
      <c r="G121" s="128"/>
      <c r="H121" s="128"/>
      <c r="I121" s="128"/>
      <c r="J121" s="130">
        <f>J122</f>
        <v>0.636</v>
      </c>
      <c r="K121" s="130">
        <f>K122</f>
        <v>0</v>
      </c>
      <c r="L121" s="130">
        <f>L122</f>
        <v>0</v>
      </c>
    </row>
    <row r="122" spans="1:12" ht="25.5">
      <c r="A122" s="131" t="s">
        <v>230</v>
      </c>
      <c r="B122" s="131" t="s">
        <v>6</v>
      </c>
      <c r="C122" s="131" t="s">
        <v>205</v>
      </c>
      <c r="D122" s="135" t="s">
        <v>72</v>
      </c>
      <c r="E122" s="131">
        <v>42130</v>
      </c>
      <c r="F122" s="131">
        <v>200</v>
      </c>
      <c r="G122" s="135"/>
      <c r="H122" s="134"/>
      <c r="I122" s="134"/>
      <c r="J122" s="133">
        <f aca="true" t="shared" si="12" ref="J122:L124">J123</f>
        <v>0.636</v>
      </c>
      <c r="K122" s="133">
        <f t="shared" si="12"/>
        <v>0</v>
      </c>
      <c r="L122" s="133">
        <f t="shared" si="12"/>
        <v>0</v>
      </c>
    </row>
    <row r="123" spans="1:12" ht="12.75">
      <c r="A123" s="131" t="s">
        <v>316</v>
      </c>
      <c r="B123" s="131" t="s">
        <v>6</v>
      </c>
      <c r="C123" s="131" t="s">
        <v>205</v>
      </c>
      <c r="D123" s="135" t="s">
        <v>72</v>
      </c>
      <c r="E123" s="131">
        <v>42130</v>
      </c>
      <c r="F123" s="131">
        <v>240</v>
      </c>
      <c r="G123" s="131" t="s">
        <v>146</v>
      </c>
      <c r="H123" s="131"/>
      <c r="I123" s="131"/>
      <c r="J123" s="133">
        <f t="shared" si="12"/>
        <v>0.636</v>
      </c>
      <c r="K123" s="133">
        <f t="shared" si="12"/>
        <v>0</v>
      </c>
      <c r="L123" s="133">
        <f t="shared" si="12"/>
        <v>0</v>
      </c>
    </row>
    <row r="124" spans="1:12" ht="25.5">
      <c r="A124" s="131" t="s">
        <v>152</v>
      </c>
      <c r="B124" s="131" t="s">
        <v>6</v>
      </c>
      <c r="C124" s="131" t="s">
        <v>205</v>
      </c>
      <c r="D124" s="135" t="s">
        <v>72</v>
      </c>
      <c r="E124" s="131">
        <v>42130</v>
      </c>
      <c r="F124" s="131">
        <v>240</v>
      </c>
      <c r="G124" s="135" t="s">
        <v>146</v>
      </c>
      <c r="H124" s="134" t="s">
        <v>148</v>
      </c>
      <c r="I124" s="134"/>
      <c r="J124" s="133">
        <f t="shared" si="12"/>
        <v>0.636</v>
      </c>
      <c r="K124" s="133">
        <f t="shared" si="12"/>
        <v>0</v>
      </c>
      <c r="L124" s="133">
        <f t="shared" si="12"/>
        <v>0</v>
      </c>
    </row>
    <row r="125" spans="1:12" ht="12.75">
      <c r="A125" s="138" t="s">
        <v>313</v>
      </c>
      <c r="B125" s="138" t="s">
        <v>6</v>
      </c>
      <c r="C125" s="138" t="s">
        <v>205</v>
      </c>
      <c r="D125" s="139" t="s">
        <v>72</v>
      </c>
      <c r="E125" s="138">
        <v>42130</v>
      </c>
      <c r="F125" s="138">
        <v>240</v>
      </c>
      <c r="G125" s="139" t="s">
        <v>146</v>
      </c>
      <c r="H125" s="139" t="s">
        <v>148</v>
      </c>
      <c r="I125" s="138" t="s">
        <v>304</v>
      </c>
      <c r="J125" s="140">
        <v>0.636</v>
      </c>
      <c r="K125" s="140">
        <f>'[2]прил5'!K95</f>
        <v>0</v>
      </c>
      <c r="L125" s="140">
        <f>'[2]прил5'!L95</f>
        <v>0</v>
      </c>
    </row>
    <row r="126" spans="1:12" ht="25.5">
      <c r="A126" s="131" t="s">
        <v>275</v>
      </c>
      <c r="B126" s="131">
        <v>89</v>
      </c>
      <c r="C126" s="131">
        <v>1</v>
      </c>
      <c r="D126" s="135" t="s">
        <v>72</v>
      </c>
      <c r="E126" s="193">
        <v>44102</v>
      </c>
      <c r="F126" s="193">
        <v>200</v>
      </c>
      <c r="G126" s="193"/>
      <c r="H126" s="193"/>
      <c r="I126" s="193"/>
      <c r="J126" s="194">
        <f aca="true" t="shared" si="13" ref="J126:L129">J127</f>
        <v>235.9</v>
      </c>
      <c r="K126" s="194">
        <f t="shared" si="13"/>
        <v>275.3</v>
      </c>
      <c r="L126" s="194">
        <f t="shared" si="13"/>
        <v>314.6</v>
      </c>
    </row>
    <row r="127" spans="1:12" ht="25.5">
      <c r="A127" s="131" t="s">
        <v>161</v>
      </c>
      <c r="B127" s="131">
        <v>89</v>
      </c>
      <c r="C127" s="131">
        <v>1</v>
      </c>
      <c r="D127" s="135" t="s">
        <v>72</v>
      </c>
      <c r="E127" s="131">
        <v>44102</v>
      </c>
      <c r="F127" s="131">
        <v>240</v>
      </c>
      <c r="G127" s="131"/>
      <c r="H127" s="131"/>
      <c r="I127" s="131"/>
      <c r="J127" s="133">
        <f t="shared" si="13"/>
        <v>235.9</v>
      </c>
      <c r="K127" s="133">
        <f t="shared" si="13"/>
        <v>275.3</v>
      </c>
      <c r="L127" s="133">
        <f t="shared" si="13"/>
        <v>314.6</v>
      </c>
    </row>
    <row r="128" spans="1:12" ht="114.75">
      <c r="A128" s="131" t="s">
        <v>77</v>
      </c>
      <c r="B128" s="131">
        <v>89</v>
      </c>
      <c r="C128" s="131">
        <v>1</v>
      </c>
      <c r="D128" s="135" t="s">
        <v>72</v>
      </c>
      <c r="E128" s="131">
        <v>44102</v>
      </c>
      <c r="F128" s="131">
        <v>240</v>
      </c>
      <c r="G128" s="135" t="s">
        <v>204</v>
      </c>
      <c r="H128" s="135"/>
      <c r="I128" s="134"/>
      <c r="J128" s="133">
        <f t="shared" si="13"/>
        <v>235.9</v>
      </c>
      <c r="K128" s="133">
        <f t="shared" si="13"/>
        <v>275.3</v>
      </c>
      <c r="L128" s="133">
        <f t="shared" si="13"/>
        <v>314.6</v>
      </c>
    </row>
    <row r="129" spans="1:12" ht="12.75">
      <c r="A129" s="131" t="s">
        <v>110</v>
      </c>
      <c r="B129" s="131">
        <v>89</v>
      </c>
      <c r="C129" s="131">
        <v>1</v>
      </c>
      <c r="D129" s="135" t="s">
        <v>72</v>
      </c>
      <c r="E129" s="131">
        <v>44102</v>
      </c>
      <c r="F129" s="131">
        <v>240</v>
      </c>
      <c r="G129" s="135" t="s">
        <v>204</v>
      </c>
      <c r="H129" s="135" t="s">
        <v>119</v>
      </c>
      <c r="I129" s="131"/>
      <c r="J129" s="133">
        <f t="shared" si="13"/>
        <v>235.9</v>
      </c>
      <c r="K129" s="133">
        <f t="shared" si="13"/>
        <v>275.3</v>
      </c>
      <c r="L129" s="133">
        <f t="shared" si="13"/>
        <v>314.6</v>
      </c>
    </row>
    <row r="130" spans="1:12" ht="12.75">
      <c r="A130" s="138" t="s">
        <v>313</v>
      </c>
      <c r="B130" s="138">
        <v>89</v>
      </c>
      <c r="C130" s="138">
        <v>1</v>
      </c>
      <c r="D130" s="139" t="s">
        <v>72</v>
      </c>
      <c r="E130" s="138">
        <v>44102</v>
      </c>
      <c r="F130" s="138">
        <v>240</v>
      </c>
      <c r="G130" s="139" t="s">
        <v>204</v>
      </c>
      <c r="H130" s="139" t="s">
        <v>119</v>
      </c>
      <c r="I130" s="138">
        <v>933</v>
      </c>
      <c r="J130" s="140">
        <f>прил2!J126</f>
        <v>235.9</v>
      </c>
      <c r="K130" s="140">
        <f>прил2!K126</f>
        <v>275.3</v>
      </c>
      <c r="L130" s="140">
        <f>прил2!L126</f>
        <v>314.6</v>
      </c>
    </row>
    <row r="131" spans="1:12" ht="25.5">
      <c r="A131" s="131" t="s">
        <v>275</v>
      </c>
      <c r="B131" s="131">
        <v>89</v>
      </c>
      <c r="C131" s="131">
        <v>1</v>
      </c>
      <c r="D131" s="135" t="s">
        <v>72</v>
      </c>
      <c r="E131" s="141">
        <v>42020</v>
      </c>
      <c r="F131" s="141">
        <v>200</v>
      </c>
      <c r="G131" s="141"/>
      <c r="H131" s="141"/>
      <c r="I131" s="141"/>
      <c r="J131" s="142">
        <f>J132</f>
        <v>47.8</v>
      </c>
      <c r="K131" s="142">
        <f>K132</f>
        <v>0</v>
      </c>
      <c r="L131" s="142">
        <f>L132</f>
        <v>0</v>
      </c>
    </row>
    <row r="132" spans="1:12" ht="25.5">
      <c r="A132" s="131" t="s">
        <v>275</v>
      </c>
      <c r="B132" s="131">
        <v>89</v>
      </c>
      <c r="C132" s="131">
        <v>1</v>
      </c>
      <c r="D132" s="135" t="s">
        <v>72</v>
      </c>
      <c r="E132" s="131">
        <v>42020</v>
      </c>
      <c r="F132" s="131">
        <v>240</v>
      </c>
      <c r="G132" s="131"/>
      <c r="H132" s="131"/>
      <c r="I132" s="131"/>
      <c r="J132" s="133">
        <f>J133</f>
        <v>47.8</v>
      </c>
      <c r="K132" s="133">
        <f aca="true" t="shared" si="14" ref="J132:L139">K133</f>
        <v>0</v>
      </c>
      <c r="L132" s="133">
        <f t="shared" si="14"/>
        <v>0</v>
      </c>
    </row>
    <row r="133" spans="1:12" ht="25.5">
      <c r="A133" s="131" t="s">
        <v>161</v>
      </c>
      <c r="B133" s="131">
        <v>89</v>
      </c>
      <c r="C133" s="131">
        <v>1</v>
      </c>
      <c r="D133" s="135" t="s">
        <v>72</v>
      </c>
      <c r="E133" s="131">
        <v>42020</v>
      </c>
      <c r="F133" s="131">
        <v>240</v>
      </c>
      <c r="G133" s="135" t="s">
        <v>149</v>
      </c>
      <c r="H133" s="134"/>
      <c r="I133" s="134"/>
      <c r="J133" s="133">
        <f t="shared" si="14"/>
        <v>47.8</v>
      </c>
      <c r="K133" s="133">
        <f t="shared" si="14"/>
        <v>0</v>
      </c>
      <c r="L133" s="133">
        <f t="shared" si="14"/>
        <v>0</v>
      </c>
    </row>
    <row r="134" spans="1:12" ht="12.75">
      <c r="A134" s="131" t="s">
        <v>211</v>
      </c>
      <c r="B134" s="131">
        <v>89</v>
      </c>
      <c r="C134" s="131">
        <v>1</v>
      </c>
      <c r="D134" s="135" t="s">
        <v>72</v>
      </c>
      <c r="E134" s="131">
        <v>42020</v>
      </c>
      <c r="F134" s="131">
        <v>240</v>
      </c>
      <c r="G134" s="135" t="s">
        <v>149</v>
      </c>
      <c r="H134" s="135" t="s">
        <v>147</v>
      </c>
      <c r="I134" s="131"/>
      <c r="J134" s="133">
        <f>J135</f>
        <v>47.8</v>
      </c>
      <c r="K134" s="133">
        <f t="shared" si="14"/>
        <v>0</v>
      </c>
      <c r="L134" s="133">
        <f t="shared" si="14"/>
        <v>0</v>
      </c>
    </row>
    <row r="135" spans="1:12" ht="12.75">
      <c r="A135" s="138" t="s">
        <v>313</v>
      </c>
      <c r="B135" s="138">
        <v>89</v>
      </c>
      <c r="C135" s="138">
        <v>1</v>
      </c>
      <c r="D135" s="139" t="s">
        <v>72</v>
      </c>
      <c r="E135" s="138">
        <v>42020</v>
      </c>
      <c r="F135" s="138">
        <v>240</v>
      </c>
      <c r="G135" s="139" t="s">
        <v>149</v>
      </c>
      <c r="H135" s="139" t="s">
        <v>147</v>
      </c>
      <c r="I135" s="138">
        <v>933</v>
      </c>
      <c r="J135" s="140">
        <f>прил2!J150</f>
        <v>47.8</v>
      </c>
      <c r="K135" s="140">
        <f>прил2!K127</f>
        <v>0</v>
      </c>
      <c r="L135" s="140">
        <f>прил2!L127</f>
        <v>0</v>
      </c>
    </row>
    <row r="136" spans="1:12" ht="25.5">
      <c r="A136" s="131" t="s">
        <v>275</v>
      </c>
      <c r="B136" s="131">
        <v>89</v>
      </c>
      <c r="C136" s="131">
        <v>1</v>
      </c>
      <c r="D136" s="135" t="s">
        <v>72</v>
      </c>
      <c r="E136" s="141">
        <v>43010</v>
      </c>
      <c r="F136" s="141">
        <v>200</v>
      </c>
      <c r="G136" s="141"/>
      <c r="H136" s="141"/>
      <c r="I136" s="141"/>
      <c r="J136" s="142">
        <f>J137</f>
        <v>30</v>
      </c>
      <c r="K136" s="142">
        <f>K137</f>
        <v>31.8</v>
      </c>
      <c r="L136" s="142">
        <f>L137</f>
        <v>0</v>
      </c>
    </row>
    <row r="137" spans="1:12" ht="25.5">
      <c r="A137" s="131" t="s">
        <v>275</v>
      </c>
      <c r="B137" s="131">
        <v>89</v>
      </c>
      <c r="C137" s="131">
        <v>1</v>
      </c>
      <c r="D137" s="135" t="s">
        <v>72</v>
      </c>
      <c r="E137" s="131">
        <v>43010</v>
      </c>
      <c r="F137" s="131">
        <v>240</v>
      </c>
      <c r="G137" s="131"/>
      <c r="H137" s="131"/>
      <c r="I137" s="131"/>
      <c r="J137" s="133">
        <f>J138</f>
        <v>30</v>
      </c>
      <c r="K137" s="133">
        <f t="shared" si="14"/>
        <v>31.8</v>
      </c>
      <c r="L137" s="133">
        <f t="shared" si="14"/>
        <v>0</v>
      </c>
    </row>
    <row r="138" spans="1:12" ht="25.5">
      <c r="A138" s="131" t="s">
        <v>161</v>
      </c>
      <c r="B138" s="131">
        <v>89</v>
      </c>
      <c r="C138" s="131">
        <v>1</v>
      </c>
      <c r="D138" s="135" t="s">
        <v>72</v>
      </c>
      <c r="E138" s="131">
        <v>43010</v>
      </c>
      <c r="F138" s="131">
        <v>240</v>
      </c>
      <c r="G138" s="135" t="s">
        <v>149</v>
      </c>
      <c r="H138" s="134"/>
      <c r="I138" s="134"/>
      <c r="J138" s="133">
        <f t="shared" si="14"/>
        <v>30</v>
      </c>
      <c r="K138" s="133">
        <f t="shared" si="14"/>
        <v>31.8</v>
      </c>
      <c r="L138" s="133">
        <f t="shared" si="14"/>
        <v>0</v>
      </c>
    </row>
    <row r="139" spans="1:12" ht="12.75">
      <c r="A139" s="131" t="s">
        <v>43</v>
      </c>
      <c r="B139" s="131">
        <v>89</v>
      </c>
      <c r="C139" s="131">
        <v>1</v>
      </c>
      <c r="D139" s="135" t="s">
        <v>72</v>
      </c>
      <c r="E139" s="131">
        <v>43010</v>
      </c>
      <c r="F139" s="131">
        <v>240</v>
      </c>
      <c r="G139" s="135" t="s">
        <v>149</v>
      </c>
      <c r="H139" s="135" t="s">
        <v>146</v>
      </c>
      <c r="I139" s="131"/>
      <c r="J139" s="133">
        <f>J140</f>
        <v>30</v>
      </c>
      <c r="K139" s="133">
        <f t="shared" si="14"/>
        <v>31.8</v>
      </c>
      <c r="L139" s="133">
        <f t="shared" si="14"/>
        <v>0</v>
      </c>
    </row>
    <row r="140" spans="1:12" ht="12.75">
      <c r="A140" s="138" t="s">
        <v>313</v>
      </c>
      <c r="B140" s="138">
        <v>89</v>
      </c>
      <c r="C140" s="138">
        <v>1</v>
      </c>
      <c r="D140" s="139" t="s">
        <v>72</v>
      </c>
      <c r="E140" s="138">
        <v>43010</v>
      </c>
      <c r="F140" s="138">
        <v>240</v>
      </c>
      <c r="G140" s="139" t="s">
        <v>149</v>
      </c>
      <c r="H140" s="139" t="s">
        <v>146</v>
      </c>
      <c r="I140" s="138">
        <v>933</v>
      </c>
      <c r="J140" s="140">
        <f>прил2!J163</f>
        <v>30</v>
      </c>
      <c r="K140" s="140">
        <f>прил2!K163</f>
        <v>31.8</v>
      </c>
      <c r="L140" s="140">
        <f>прил2!L163</f>
        <v>0</v>
      </c>
    </row>
    <row r="141" spans="1:12" ht="25.5">
      <c r="A141" s="131" t="s">
        <v>275</v>
      </c>
      <c r="B141" s="131">
        <v>89</v>
      </c>
      <c r="C141" s="131">
        <v>1</v>
      </c>
      <c r="D141" s="135" t="s">
        <v>72</v>
      </c>
      <c r="E141" s="141">
        <v>43030</v>
      </c>
      <c r="F141" s="141">
        <v>200</v>
      </c>
      <c r="G141" s="141"/>
      <c r="H141" s="141"/>
      <c r="I141" s="141"/>
      <c r="J141" s="142">
        <f>J142</f>
        <v>0</v>
      </c>
      <c r="K141" s="142">
        <f aca="true" t="shared" si="15" ref="J141:L144">K142</f>
        <v>25.4</v>
      </c>
      <c r="L141" s="142">
        <f>L142</f>
        <v>37.4</v>
      </c>
    </row>
    <row r="142" spans="1:12" ht="25.5">
      <c r="A142" s="131" t="s">
        <v>275</v>
      </c>
      <c r="B142" s="131">
        <v>89</v>
      </c>
      <c r="C142" s="131">
        <v>1</v>
      </c>
      <c r="D142" s="135" t="s">
        <v>72</v>
      </c>
      <c r="E142" s="131">
        <v>43030</v>
      </c>
      <c r="F142" s="131">
        <v>240</v>
      </c>
      <c r="G142" s="131"/>
      <c r="H142" s="131"/>
      <c r="I142" s="131"/>
      <c r="J142" s="133">
        <f>J143</f>
        <v>0</v>
      </c>
      <c r="K142" s="133">
        <f t="shared" si="15"/>
        <v>25.4</v>
      </c>
      <c r="L142" s="133">
        <f t="shared" si="15"/>
        <v>37.4</v>
      </c>
    </row>
    <row r="143" spans="1:12" ht="25.5">
      <c r="A143" s="131" t="s">
        <v>161</v>
      </c>
      <c r="B143" s="131">
        <v>89</v>
      </c>
      <c r="C143" s="131">
        <v>1</v>
      </c>
      <c r="D143" s="135" t="s">
        <v>72</v>
      </c>
      <c r="E143" s="131">
        <v>43030</v>
      </c>
      <c r="F143" s="131">
        <v>240</v>
      </c>
      <c r="G143" s="135" t="s">
        <v>149</v>
      </c>
      <c r="H143" s="134"/>
      <c r="I143" s="134"/>
      <c r="J143" s="133">
        <f t="shared" si="15"/>
        <v>0</v>
      </c>
      <c r="K143" s="133">
        <f t="shared" si="15"/>
        <v>25.4</v>
      </c>
      <c r="L143" s="133">
        <f t="shared" si="15"/>
        <v>37.4</v>
      </c>
    </row>
    <row r="144" spans="1:12" ht="12.75">
      <c r="A144" s="131" t="s">
        <v>46</v>
      </c>
      <c r="B144" s="131">
        <v>89</v>
      </c>
      <c r="C144" s="131">
        <v>1</v>
      </c>
      <c r="D144" s="135" t="s">
        <v>72</v>
      </c>
      <c r="E144" s="131">
        <v>43030</v>
      </c>
      <c r="F144" s="131">
        <v>240</v>
      </c>
      <c r="G144" s="135" t="s">
        <v>149</v>
      </c>
      <c r="H144" s="135" t="s">
        <v>146</v>
      </c>
      <c r="I144" s="131"/>
      <c r="J144" s="133">
        <f>J145</f>
        <v>0</v>
      </c>
      <c r="K144" s="133">
        <f t="shared" si="15"/>
        <v>25.4</v>
      </c>
      <c r="L144" s="133">
        <f t="shared" si="15"/>
        <v>37.4</v>
      </c>
    </row>
    <row r="145" spans="1:12" ht="12.75">
      <c r="A145" s="138" t="s">
        <v>313</v>
      </c>
      <c r="B145" s="138">
        <v>89</v>
      </c>
      <c r="C145" s="138">
        <v>1</v>
      </c>
      <c r="D145" s="139" t="s">
        <v>72</v>
      </c>
      <c r="E145" s="138">
        <v>43030</v>
      </c>
      <c r="F145" s="138">
        <v>240</v>
      </c>
      <c r="G145" s="139" t="s">
        <v>149</v>
      </c>
      <c r="H145" s="139" t="s">
        <v>146</v>
      </c>
      <c r="I145" s="138">
        <v>933</v>
      </c>
      <c r="J145" s="140">
        <f>прил3!I115</f>
        <v>0</v>
      </c>
      <c r="K145" s="140">
        <f>прил2!K152</f>
        <v>25.4</v>
      </c>
      <c r="L145" s="140">
        <f>прил2!L152</f>
        <v>37.4</v>
      </c>
    </row>
    <row r="146" spans="1:12" ht="25.5">
      <c r="A146" s="131" t="s">
        <v>275</v>
      </c>
      <c r="B146" s="131">
        <v>89</v>
      </c>
      <c r="C146" s="131">
        <v>1</v>
      </c>
      <c r="D146" s="135" t="s">
        <v>72</v>
      </c>
      <c r="E146" s="141">
        <v>43040</v>
      </c>
      <c r="F146" s="141">
        <v>200</v>
      </c>
      <c r="G146" s="141"/>
      <c r="H146" s="141"/>
      <c r="I146" s="141"/>
      <c r="J146" s="142">
        <f aca="true" t="shared" si="16" ref="J146:L149">J147</f>
        <v>67.5</v>
      </c>
      <c r="K146" s="142">
        <f t="shared" si="16"/>
        <v>97.69</v>
      </c>
      <c r="L146" s="142">
        <f t="shared" si="16"/>
        <v>21.26</v>
      </c>
    </row>
    <row r="147" spans="1:12" ht="25.5">
      <c r="A147" s="131" t="s">
        <v>275</v>
      </c>
      <c r="B147" s="131">
        <v>89</v>
      </c>
      <c r="C147" s="131">
        <v>1</v>
      </c>
      <c r="D147" s="135" t="s">
        <v>72</v>
      </c>
      <c r="E147" s="131">
        <v>43040</v>
      </c>
      <c r="F147" s="131">
        <v>240</v>
      </c>
      <c r="G147" s="131"/>
      <c r="H147" s="131"/>
      <c r="I147" s="131"/>
      <c r="J147" s="133">
        <f t="shared" si="16"/>
        <v>67.5</v>
      </c>
      <c r="K147" s="133">
        <f t="shared" si="16"/>
        <v>97.69</v>
      </c>
      <c r="L147" s="133">
        <f t="shared" si="16"/>
        <v>21.26</v>
      </c>
    </row>
    <row r="148" spans="1:12" ht="25.5">
      <c r="A148" s="131" t="s">
        <v>161</v>
      </c>
      <c r="B148" s="131">
        <v>89</v>
      </c>
      <c r="C148" s="131">
        <v>1</v>
      </c>
      <c r="D148" s="135" t="s">
        <v>72</v>
      </c>
      <c r="E148" s="131">
        <v>43040</v>
      </c>
      <c r="F148" s="131">
        <v>240</v>
      </c>
      <c r="G148" s="135" t="s">
        <v>149</v>
      </c>
      <c r="H148" s="134"/>
      <c r="I148" s="134"/>
      <c r="J148" s="133">
        <f t="shared" si="16"/>
        <v>67.5</v>
      </c>
      <c r="K148" s="133">
        <f t="shared" si="16"/>
        <v>97.69</v>
      </c>
      <c r="L148" s="133">
        <f t="shared" si="16"/>
        <v>21.26</v>
      </c>
    </row>
    <row r="149" spans="1:12" ht="12.75">
      <c r="A149" s="131" t="s">
        <v>47</v>
      </c>
      <c r="B149" s="131">
        <v>89</v>
      </c>
      <c r="C149" s="131">
        <v>1</v>
      </c>
      <c r="D149" s="135" t="s">
        <v>72</v>
      </c>
      <c r="E149" s="131">
        <v>43040</v>
      </c>
      <c r="F149" s="131">
        <v>240</v>
      </c>
      <c r="G149" s="135" t="s">
        <v>149</v>
      </c>
      <c r="H149" s="135" t="s">
        <v>146</v>
      </c>
      <c r="I149" s="131"/>
      <c r="J149" s="133">
        <f t="shared" si="16"/>
        <v>67.5</v>
      </c>
      <c r="K149" s="133">
        <f t="shared" si="16"/>
        <v>97.69</v>
      </c>
      <c r="L149" s="133">
        <f t="shared" si="16"/>
        <v>21.26</v>
      </c>
    </row>
    <row r="150" spans="1:12" ht="12.75">
      <c r="A150" s="138" t="s">
        <v>313</v>
      </c>
      <c r="B150" s="138">
        <v>89</v>
      </c>
      <c r="C150" s="138">
        <v>1</v>
      </c>
      <c r="D150" s="139" t="s">
        <v>72</v>
      </c>
      <c r="E150" s="138">
        <v>43040</v>
      </c>
      <c r="F150" s="138">
        <v>240</v>
      </c>
      <c r="G150" s="139" t="s">
        <v>149</v>
      </c>
      <c r="H150" s="139" t="s">
        <v>146</v>
      </c>
      <c r="I150" s="138">
        <v>933</v>
      </c>
      <c r="J150" s="140">
        <f>прил2!J174</f>
        <v>67.5</v>
      </c>
      <c r="K150" s="140">
        <f>прил2!K174</f>
        <v>97.69</v>
      </c>
      <c r="L150" s="140">
        <f>прил2!L174</f>
        <v>21.26</v>
      </c>
    </row>
    <row r="151" spans="1:12" ht="25.5">
      <c r="A151" s="131" t="s">
        <v>131</v>
      </c>
      <c r="B151" s="131">
        <v>89</v>
      </c>
      <c r="C151" s="131">
        <v>1</v>
      </c>
      <c r="D151" s="135" t="s">
        <v>72</v>
      </c>
      <c r="E151" s="238" t="s">
        <v>17</v>
      </c>
      <c r="F151" s="141">
        <v>310</v>
      </c>
      <c r="G151" s="141"/>
      <c r="H151" s="141"/>
      <c r="I151" s="141"/>
      <c r="J151" s="142">
        <f aca="true" t="shared" si="17" ref="J151:L154">J152</f>
        <v>185.4</v>
      </c>
      <c r="K151" s="142">
        <f t="shared" si="17"/>
        <v>178.4</v>
      </c>
      <c r="L151" s="142">
        <f t="shared" si="17"/>
        <v>179</v>
      </c>
    </row>
    <row r="152" spans="1:12" ht="12.75">
      <c r="A152" s="131" t="s">
        <v>130</v>
      </c>
      <c r="B152" s="131">
        <v>89</v>
      </c>
      <c r="C152" s="131">
        <v>1</v>
      </c>
      <c r="D152" s="135" t="s">
        <v>72</v>
      </c>
      <c r="E152" s="135" t="s">
        <v>17</v>
      </c>
      <c r="F152" s="131">
        <v>312</v>
      </c>
      <c r="G152" s="131"/>
      <c r="H152" s="131"/>
      <c r="I152" s="131"/>
      <c r="J152" s="133">
        <f t="shared" si="17"/>
        <v>185.4</v>
      </c>
      <c r="K152" s="133">
        <f t="shared" si="17"/>
        <v>178.4</v>
      </c>
      <c r="L152" s="133">
        <f t="shared" si="17"/>
        <v>179</v>
      </c>
    </row>
    <row r="153" spans="1:12" ht="12.75">
      <c r="A153" s="131" t="s">
        <v>162</v>
      </c>
      <c r="B153" s="131">
        <v>89</v>
      </c>
      <c r="C153" s="131">
        <v>1</v>
      </c>
      <c r="D153" s="135" t="s">
        <v>72</v>
      </c>
      <c r="E153" s="135" t="s">
        <v>17</v>
      </c>
      <c r="F153" s="131">
        <v>310</v>
      </c>
      <c r="G153" s="135" t="s">
        <v>148</v>
      </c>
      <c r="H153" s="134"/>
      <c r="I153" s="134"/>
      <c r="J153" s="133">
        <f t="shared" si="17"/>
        <v>185.4</v>
      </c>
      <c r="K153" s="133">
        <f t="shared" si="17"/>
        <v>178.4</v>
      </c>
      <c r="L153" s="133">
        <f t="shared" si="17"/>
        <v>179</v>
      </c>
    </row>
    <row r="154" spans="1:12" ht="12.75">
      <c r="A154" s="131" t="s">
        <v>195</v>
      </c>
      <c r="B154" s="131">
        <v>89</v>
      </c>
      <c r="C154" s="131">
        <v>1</v>
      </c>
      <c r="D154" s="135" t="s">
        <v>72</v>
      </c>
      <c r="E154" s="135" t="s">
        <v>17</v>
      </c>
      <c r="F154" s="131">
        <v>310</v>
      </c>
      <c r="G154" s="135" t="s">
        <v>148</v>
      </c>
      <c r="H154" s="135" t="s">
        <v>203</v>
      </c>
      <c r="I154" s="131"/>
      <c r="J154" s="133">
        <f t="shared" si="17"/>
        <v>185.4</v>
      </c>
      <c r="K154" s="133">
        <f t="shared" si="17"/>
        <v>178.4</v>
      </c>
      <c r="L154" s="133">
        <f t="shared" si="17"/>
        <v>179</v>
      </c>
    </row>
    <row r="155" spans="1:12" ht="12.75">
      <c r="A155" s="138" t="s">
        <v>313</v>
      </c>
      <c r="B155" s="138">
        <v>89</v>
      </c>
      <c r="C155" s="138">
        <v>1</v>
      </c>
      <c r="D155" s="139" t="s">
        <v>72</v>
      </c>
      <c r="E155" s="139" t="s">
        <v>17</v>
      </c>
      <c r="F155" s="138">
        <v>310</v>
      </c>
      <c r="G155" s="139" t="s">
        <v>148</v>
      </c>
      <c r="H155" s="139" t="s">
        <v>203</v>
      </c>
      <c r="I155" s="138">
        <v>933</v>
      </c>
      <c r="J155" s="140">
        <f>прил2!J186</f>
        <v>185.4</v>
      </c>
      <c r="K155" s="140">
        <f>прил2!K186</f>
        <v>178.4</v>
      </c>
      <c r="L155" s="140">
        <f>прил2!L186</f>
        <v>179</v>
      </c>
    </row>
    <row r="156" spans="1:12" ht="12.75">
      <c r="A156" s="131" t="s">
        <v>195</v>
      </c>
      <c r="B156" s="131">
        <v>89</v>
      </c>
      <c r="C156" s="131">
        <v>1</v>
      </c>
      <c r="D156" s="135" t="s">
        <v>72</v>
      </c>
      <c r="E156" s="141">
        <v>3010</v>
      </c>
      <c r="F156" s="141">
        <v>310</v>
      </c>
      <c r="G156" s="141" t="s">
        <v>148</v>
      </c>
      <c r="H156" s="141" t="s">
        <v>203</v>
      </c>
      <c r="I156" s="141"/>
      <c r="J156" s="142">
        <f>J157</f>
        <v>0</v>
      </c>
      <c r="K156" s="142">
        <f>K157</f>
        <v>0</v>
      </c>
      <c r="L156" s="142">
        <f>L157</f>
        <v>0</v>
      </c>
    </row>
    <row r="157" spans="1:12" ht="12.75">
      <c r="A157" s="138" t="s">
        <v>313</v>
      </c>
      <c r="B157" s="138">
        <v>89</v>
      </c>
      <c r="C157" s="138">
        <v>1</v>
      </c>
      <c r="D157" s="139" t="s">
        <v>72</v>
      </c>
      <c r="E157" s="138">
        <v>3010</v>
      </c>
      <c r="F157" s="138">
        <v>310</v>
      </c>
      <c r="G157" s="139" t="s">
        <v>148</v>
      </c>
      <c r="H157" s="139" t="s">
        <v>203</v>
      </c>
      <c r="I157" s="138">
        <v>933</v>
      </c>
      <c r="J157" s="140">
        <f>прил2!J175</f>
        <v>0</v>
      </c>
      <c r="K157" s="140">
        <f>прил2!K175</f>
        <v>0</v>
      </c>
      <c r="L157" s="140">
        <f>прил2!L175</f>
        <v>0</v>
      </c>
    </row>
    <row r="158" spans="1:12" ht="12.75">
      <c r="A158" s="131" t="s">
        <v>79</v>
      </c>
      <c r="B158" s="131">
        <v>89</v>
      </c>
      <c r="C158" s="131">
        <v>1</v>
      </c>
      <c r="D158" s="135" t="s">
        <v>72</v>
      </c>
      <c r="E158" s="141">
        <v>41240</v>
      </c>
      <c r="F158" s="141">
        <v>730</v>
      </c>
      <c r="G158" s="141"/>
      <c r="H158" s="141"/>
      <c r="I158" s="141"/>
      <c r="J158" s="142">
        <f aca="true" t="shared" si="18" ref="J158:L160">J159</f>
        <v>7.285</v>
      </c>
      <c r="K158" s="142">
        <f t="shared" si="18"/>
        <v>4.5</v>
      </c>
      <c r="L158" s="142">
        <f t="shared" si="18"/>
        <v>4</v>
      </c>
    </row>
    <row r="159" spans="1:12" ht="12.75">
      <c r="A159" s="131" t="s">
        <v>26</v>
      </c>
      <c r="B159" s="131">
        <v>89</v>
      </c>
      <c r="C159" s="131">
        <v>1</v>
      </c>
      <c r="D159" s="135" t="s">
        <v>72</v>
      </c>
      <c r="E159" s="131">
        <v>41240</v>
      </c>
      <c r="F159" s="131">
        <v>730</v>
      </c>
      <c r="G159" s="135" t="s">
        <v>175</v>
      </c>
      <c r="H159" s="134"/>
      <c r="I159" s="134"/>
      <c r="J159" s="133">
        <f t="shared" si="18"/>
        <v>7.285</v>
      </c>
      <c r="K159" s="133">
        <f t="shared" si="18"/>
        <v>4.5</v>
      </c>
      <c r="L159" s="133">
        <f t="shared" si="18"/>
        <v>4</v>
      </c>
    </row>
    <row r="160" spans="1:12" ht="12.75">
      <c r="A160" s="131" t="s">
        <v>108</v>
      </c>
      <c r="B160" s="131">
        <v>89</v>
      </c>
      <c r="C160" s="131">
        <v>1</v>
      </c>
      <c r="D160" s="135" t="s">
        <v>72</v>
      </c>
      <c r="E160" s="131">
        <v>41240</v>
      </c>
      <c r="F160" s="131">
        <v>730</v>
      </c>
      <c r="G160" s="135" t="s">
        <v>175</v>
      </c>
      <c r="H160" s="135" t="s">
        <v>203</v>
      </c>
      <c r="I160" s="131"/>
      <c r="J160" s="133">
        <f t="shared" si="18"/>
        <v>7.285</v>
      </c>
      <c r="K160" s="133">
        <f t="shared" si="18"/>
        <v>4.5</v>
      </c>
      <c r="L160" s="133">
        <f t="shared" si="18"/>
        <v>4</v>
      </c>
    </row>
    <row r="161" spans="1:12" ht="12.75">
      <c r="A161" s="138" t="s">
        <v>313</v>
      </c>
      <c r="B161" s="138">
        <v>89</v>
      </c>
      <c r="C161" s="138">
        <v>1</v>
      </c>
      <c r="D161" s="139" t="s">
        <v>72</v>
      </c>
      <c r="E161" s="138">
        <v>41240</v>
      </c>
      <c r="F161" s="138">
        <v>730</v>
      </c>
      <c r="G161" s="139" t="s">
        <v>175</v>
      </c>
      <c r="H161" s="139" t="s">
        <v>203</v>
      </c>
      <c r="I161" s="138">
        <v>933</v>
      </c>
      <c r="J161" s="140">
        <f>прил2!J201</f>
        <v>7.285</v>
      </c>
      <c r="K161" s="140">
        <f>прил2!K201</f>
        <v>4.5</v>
      </c>
      <c r="L161" s="140">
        <f>прил2!L201</f>
        <v>4</v>
      </c>
    </row>
    <row r="162" spans="1:12" ht="12.75">
      <c r="A162" s="131" t="s">
        <v>284</v>
      </c>
      <c r="B162" s="131" t="s">
        <v>6</v>
      </c>
      <c r="C162" s="131" t="s">
        <v>205</v>
      </c>
      <c r="D162" s="131" t="s">
        <v>72</v>
      </c>
      <c r="E162" s="128">
        <v>41990</v>
      </c>
      <c r="F162" s="128"/>
      <c r="G162" s="132"/>
      <c r="H162" s="132"/>
      <c r="I162" s="132"/>
      <c r="J162" s="130">
        <f>J163</f>
        <v>0</v>
      </c>
      <c r="K162" s="130">
        <f>K163</f>
        <v>26.19</v>
      </c>
      <c r="L162" s="130">
        <f>L163</f>
        <v>52.78</v>
      </c>
    </row>
    <row r="163" spans="1:12" ht="12.75">
      <c r="A163" s="131" t="s">
        <v>276</v>
      </c>
      <c r="B163" s="131" t="s">
        <v>6</v>
      </c>
      <c r="C163" s="131" t="s">
        <v>205</v>
      </c>
      <c r="D163" s="131" t="s">
        <v>72</v>
      </c>
      <c r="E163" s="131">
        <v>41990</v>
      </c>
      <c r="F163" s="131">
        <v>800</v>
      </c>
      <c r="G163" s="131"/>
      <c r="H163" s="131"/>
      <c r="I163" s="131"/>
      <c r="J163" s="133">
        <f>J165</f>
        <v>0</v>
      </c>
      <c r="K163" s="133">
        <f>K165</f>
        <v>26.19</v>
      </c>
      <c r="L163" s="133">
        <f>L165</f>
        <v>52.78</v>
      </c>
    </row>
    <row r="164" spans="1:12" ht="12.75">
      <c r="A164" s="131" t="s">
        <v>117</v>
      </c>
      <c r="B164" s="131" t="s">
        <v>6</v>
      </c>
      <c r="C164" s="131" t="s">
        <v>205</v>
      </c>
      <c r="D164" s="131" t="s">
        <v>72</v>
      </c>
      <c r="E164" s="131">
        <v>41990</v>
      </c>
      <c r="F164" s="131">
        <v>870</v>
      </c>
      <c r="G164" s="131"/>
      <c r="H164" s="131"/>
      <c r="I164" s="131"/>
      <c r="J164" s="133">
        <f aca="true" t="shared" si="19" ref="J164:L166">J165</f>
        <v>0</v>
      </c>
      <c r="K164" s="133">
        <f t="shared" si="19"/>
        <v>26.19</v>
      </c>
      <c r="L164" s="133">
        <f t="shared" si="19"/>
        <v>52.78</v>
      </c>
    </row>
    <row r="165" spans="1:12" ht="12.75">
      <c r="A165" s="131" t="s">
        <v>284</v>
      </c>
      <c r="B165" s="131" t="s">
        <v>6</v>
      </c>
      <c r="C165" s="131" t="s">
        <v>205</v>
      </c>
      <c r="D165" s="131" t="s">
        <v>72</v>
      </c>
      <c r="E165" s="131">
        <v>41990</v>
      </c>
      <c r="F165" s="131">
        <v>870</v>
      </c>
      <c r="G165" s="131">
        <v>99</v>
      </c>
      <c r="H165" s="131"/>
      <c r="I165" s="131"/>
      <c r="J165" s="133">
        <f t="shared" si="19"/>
        <v>0</v>
      </c>
      <c r="K165" s="133">
        <f t="shared" si="19"/>
        <v>26.19</v>
      </c>
      <c r="L165" s="133">
        <f t="shared" si="19"/>
        <v>52.78</v>
      </c>
    </row>
    <row r="166" spans="1:12" ht="12.75">
      <c r="A166" s="131" t="s">
        <v>284</v>
      </c>
      <c r="B166" s="131" t="s">
        <v>6</v>
      </c>
      <c r="C166" s="131" t="s">
        <v>205</v>
      </c>
      <c r="D166" s="131" t="s">
        <v>72</v>
      </c>
      <c r="E166" s="131">
        <v>41990</v>
      </c>
      <c r="F166" s="131">
        <v>870</v>
      </c>
      <c r="G166" s="131">
        <v>99</v>
      </c>
      <c r="H166" s="131">
        <v>99</v>
      </c>
      <c r="I166" s="131"/>
      <c r="J166" s="133">
        <f t="shared" si="19"/>
        <v>0</v>
      </c>
      <c r="K166" s="133">
        <f t="shared" si="19"/>
        <v>26.19</v>
      </c>
      <c r="L166" s="133">
        <f t="shared" si="19"/>
        <v>52.78</v>
      </c>
    </row>
    <row r="167" spans="1:12" ht="12.75">
      <c r="A167" s="138" t="s">
        <v>313</v>
      </c>
      <c r="B167" s="138" t="s">
        <v>6</v>
      </c>
      <c r="C167" s="138" t="s">
        <v>205</v>
      </c>
      <c r="D167" s="139" t="s">
        <v>72</v>
      </c>
      <c r="E167" s="138">
        <v>41990</v>
      </c>
      <c r="F167" s="138">
        <v>870</v>
      </c>
      <c r="G167" s="139">
        <v>99</v>
      </c>
      <c r="H167" s="139">
        <v>99</v>
      </c>
      <c r="I167" s="138">
        <v>933</v>
      </c>
      <c r="J167" s="140">
        <f>прил2!J208</f>
        <v>0</v>
      </c>
      <c r="K167" s="140">
        <f>прил2!K208</f>
        <v>26.19</v>
      </c>
      <c r="L167" s="140">
        <f>прил2!L208</f>
        <v>52.78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6">
      <selection activeCell="E22" sqref="E22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1" t="s">
        <v>67</v>
      </c>
      <c r="D1" s="232"/>
      <c r="E1" s="232"/>
      <c r="F1" s="35"/>
    </row>
    <row r="2" spans="3:6" ht="18.75">
      <c r="C2" s="28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2023 год и на плановый период 2024 и 2025 годов»    
от  30.12.2022г №1                  </v>
      </c>
      <c r="D2" s="281"/>
      <c r="E2" s="281"/>
      <c r="F2" s="35"/>
    </row>
    <row r="3" spans="3:6" ht="18.75">
      <c r="C3" s="281"/>
      <c r="D3" s="281"/>
      <c r="E3" s="281"/>
      <c r="F3" s="35"/>
    </row>
    <row r="4" spans="3:6" ht="18.75">
      <c r="C4" s="281"/>
      <c r="D4" s="281"/>
      <c r="E4" s="281"/>
      <c r="F4" s="35"/>
    </row>
    <row r="5" spans="3:6" ht="18.75">
      <c r="C5" s="281"/>
      <c r="D5" s="281"/>
      <c r="E5" s="281"/>
      <c r="F5" s="35"/>
    </row>
    <row r="6" spans="2:6" ht="18.75">
      <c r="B6" s="7"/>
      <c r="C6" s="281"/>
      <c r="D6" s="281"/>
      <c r="E6" s="281"/>
      <c r="F6" s="35"/>
    </row>
    <row r="7" spans="2:6" ht="90.75" customHeight="1">
      <c r="B7" s="7"/>
      <c r="C7" s="281"/>
      <c r="D7" s="281"/>
      <c r="E7" s="281"/>
      <c r="F7" s="14"/>
    </row>
    <row r="8" spans="1:6" ht="18.75">
      <c r="A8" s="11"/>
      <c r="B8" s="85"/>
      <c r="C8" s="118"/>
      <c r="D8" s="118"/>
      <c r="E8" s="118"/>
      <c r="F8" s="85"/>
    </row>
    <row r="9" spans="1:6" ht="72.75" customHeight="1">
      <c r="A9" s="265" t="s">
        <v>327</v>
      </c>
      <c r="B9" s="265"/>
      <c r="C9" s="265"/>
      <c r="D9" s="265"/>
      <c r="E9" s="265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76" t="s">
        <v>206</v>
      </c>
      <c r="B11" s="278" t="s">
        <v>87</v>
      </c>
      <c r="C11" s="254" t="s">
        <v>7</v>
      </c>
      <c r="D11" s="254"/>
      <c r="E11" s="255"/>
    </row>
    <row r="12" spans="1:5" ht="18" customHeight="1" thickBot="1">
      <c r="A12" s="277"/>
      <c r="B12" s="279"/>
      <c r="C12" s="96" t="s">
        <v>282</v>
      </c>
      <c r="D12" s="96" t="s">
        <v>319</v>
      </c>
      <c r="E12" s="96" t="s">
        <v>324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1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1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1" t="s">
        <v>136</v>
      </c>
      <c r="C16" s="71"/>
      <c r="D16" s="71"/>
      <c r="E16" s="58"/>
    </row>
    <row r="17" spans="1:5" ht="37.5">
      <c r="A17" s="64" t="s">
        <v>9</v>
      </c>
      <c r="B17" s="91" t="s">
        <v>8</v>
      </c>
      <c r="C17" s="71">
        <f>C18+C20</f>
        <v>-146</v>
      </c>
      <c r="D17" s="71">
        <f>D18+D20</f>
        <v>-219</v>
      </c>
      <c r="E17" s="58">
        <f>E18+E20</f>
        <v>-292</v>
      </c>
    </row>
    <row r="18" spans="1:5" ht="56.25">
      <c r="A18" s="64" t="s">
        <v>81</v>
      </c>
      <c r="B18" s="91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1" t="s">
        <v>138</v>
      </c>
      <c r="C19" s="71">
        <v>0</v>
      </c>
      <c r="D19" s="71">
        <v>0</v>
      </c>
      <c r="E19" s="244">
        <v>0</v>
      </c>
    </row>
    <row r="20" spans="1:5" ht="56.25">
      <c r="A20" s="64" t="s">
        <v>82</v>
      </c>
      <c r="B20" s="91" t="s">
        <v>210</v>
      </c>
      <c r="C20" s="71">
        <f>C21</f>
        <v>-146</v>
      </c>
      <c r="D20" s="71">
        <f>D21</f>
        <v>-219</v>
      </c>
      <c r="E20" s="244">
        <f>E21</f>
        <v>-292</v>
      </c>
    </row>
    <row r="21" spans="1:5" ht="56.25">
      <c r="A21" s="64" t="s">
        <v>139</v>
      </c>
      <c r="B21" s="91" t="s">
        <v>306</v>
      </c>
      <c r="C21" s="71">
        <v>-146</v>
      </c>
      <c r="D21" s="71">
        <v>-219</v>
      </c>
      <c r="E21" s="244">
        <v>-292</v>
      </c>
    </row>
    <row r="22" spans="1:5" ht="37.5">
      <c r="A22" s="64" t="s">
        <v>113</v>
      </c>
      <c r="B22" s="91" t="s">
        <v>112</v>
      </c>
      <c r="C22" s="73">
        <f>C29+C26</f>
        <v>-0.014999999999417923</v>
      </c>
      <c r="D22" s="73">
        <f>D29+D26</f>
        <v>-0.03999999999996362</v>
      </c>
      <c r="E22" s="245">
        <f>E29+E26</f>
        <v>-0.029999999999972715</v>
      </c>
    </row>
    <row r="23" spans="1:5" ht="18.75">
      <c r="A23" s="64" t="s">
        <v>98</v>
      </c>
      <c r="B23" s="91" t="s">
        <v>97</v>
      </c>
      <c r="C23" s="92">
        <f aca="true" t="shared" si="1" ref="C23:E25">C24</f>
        <v>-2786.3</v>
      </c>
      <c r="D23" s="92">
        <f t="shared" si="1"/>
        <v>-1478.9</v>
      </c>
      <c r="E23" s="93">
        <f t="shared" si="1"/>
        <v>-1546.1</v>
      </c>
    </row>
    <row r="24" spans="1:5" ht="18.75">
      <c r="A24" s="64" t="s">
        <v>102</v>
      </c>
      <c r="B24" s="91" t="s">
        <v>99</v>
      </c>
      <c r="C24" s="92">
        <f t="shared" si="1"/>
        <v>-2786.3</v>
      </c>
      <c r="D24" s="92">
        <f t="shared" si="1"/>
        <v>-1478.9</v>
      </c>
      <c r="E24" s="93">
        <f t="shared" si="1"/>
        <v>-1546.1</v>
      </c>
    </row>
    <row r="25" spans="1:5" ht="18.75">
      <c r="A25" s="64" t="s">
        <v>103</v>
      </c>
      <c r="B25" s="91" t="s">
        <v>100</v>
      </c>
      <c r="C25" s="92">
        <f t="shared" si="1"/>
        <v>-2786.3</v>
      </c>
      <c r="D25" s="92">
        <f t="shared" si="1"/>
        <v>-1478.9</v>
      </c>
      <c r="E25" s="93">
        <f t="shared" si="1"/>
        <v>-1546.1</v>
      </c>
    </row>
    <row r="26" spans="1:5" ht="37.5">
      <c r="A26" s="64" t="s">
        <v>104</v>
      </c>
      <c r="B26" s="91" t="s">
        <v>101</v>
      </c>
      <c r="C26" s="92">
        <f>(прил1!G15+C32+C19+C16+C31)*-1</f>
        <v>-2786.3</v>
      </c>
      <c r="D26" s="92">
        <f>(прил1!H15+D32+D19+D16+D31)*-1</f>
        <v>-1478.9</v>
      </c>
      <c r="E26" s="92">
        <f>(прил1!I15+E32+E19+E16+E31)*-1</f>
        <v>-1546.1</v>
      </c>
    </row>
    <row r="27" spans="1:5" ht="18.75">
      <c r="A27" s="64" t="s">
        <v>105</v>
      </c>
      <c r="B27" s="91" t="s">
        <v>20</v>
      </c>
      <c r="C27" s="92">
        <f aca="true" t="shared" si="2" ref="C27:E29">C28</f>
        <v>2786.2850000000008</v>
      </c>
      <c r="D27" s="92">
        <f t="shared" si="2"/>
        <v>1478.8600000000001</v>
      </c>
      <c r="E27" s="93">
        <f t="shared" si="2"/>
        <v>1546.07</v>
      </c>
    </row>
    <row r="28" spans="1:5" ht="18.75">
      <c r="A28" s="64" t="s">
        <v>106</v>
      </c>
      <c r="B28" s="91" t="s">
        <v>21</v>
      </c>
      <c r="C28" s="92">
        <f t="shared" si="2"/>
        <v>2786.2850000000008</v>
      </c>
      <c r="D28" s="92">
        <f t="shared" si="2"/>
        <v>1478.8600000000001</v>
      </c>
      <c r="E28" s="93">
        <f t="shared" si="2"/>
        <v>1546.07</v>
      </c>
    </row>
    <row r="29" spans="1:5" ht="37.5">
      <c r="A29" s="64" t="s">
        <v>107</v>
      </c>
      <c r="B29" s="91" t="s">
        <v>281</v>
      </c>
      <c r="C29" s="92">
        <f t="shared" si="2"/>
        <v>2786.2850000000008</v>
      </c>
      <c r="D29" s="92">
        <f t="shared" si="2"/>
        <v>1478.8600000000001</v>
      </c>
      <c r="E29" s="93">
        <f t="shared" si="2"/>
        <v>1546.07</v>
      </c>
    </row>
    <row r="30" spans="1:5" ht="37.5">
      <c r="A30" s="64" t="s">
        <v>19</v>
      </c>
      <c r="B30" s="91" t="s">
        <v>281</v>
      </c>
      <c r="C30" s="92">
        <f>прил2!J13+C34</f>
        <v>2786.2850000000008</v>
      </c>
      <c r="D30" s="92">
        <f>прил2!K13+D34</f>
        <v>1478.8600000000001</v>
      </c>
      <c r="E30" s="92">
        <f>прил2!L13+E34</f>
        <v>1546.07</v>
      </c>
    </row>
    <row r="31" spans="1:5" ht="37.5">
      <c r="A31" s="64" t="s">
        <v>122</v>
      </c>
      <c r="B31" s="91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1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1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1" t="s">
        <v>124</v>
      </c>
      <c r="C34" s="71"/>
      <c r="D34" s="71"/>
      <c r="E34" s="58"/>
    </row>
    <row r="35" spans="1:5" ht="37.5">
      <c r="A35" s="64" t="s">
        <v>125</v>
      </c>
      <c r="B35" s="91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1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1" t="s">
        <v>10</v>
      </c>
      <c r="C37" s="73"/>
      <c r="D37" s="73"/>
      <c r="E37" s="65"/>
    </row>
    <row r="38" spans="1:5" ht="37.5">
      <c r="A38" s="64" t="s">
        <v>96</v>
      </c>
      <c r="B38" s="91" t="s">
        <v>22</v>
      </c>
      <c r="C38" s="73">
        <f>C22+C31+C14+C17</f>
        <v>-146.01499999999942</v>
      </c>
      <c r="D38" s="73">
        <f>D22+D31+D14+D17</f>
        <v>-219.03999999999996</v>
      </c>
      <c r="E38" s="65">
        <f>E22+E31+E14+E17</f>
        <v>-292.03</v>
      </c>
    </row>
    <row r="39" spans="1:5" ht="18.75" hidden="1">
      <c r="A39" s="64"/>
      <c r="B39" s="91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1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12" sqref="J12"/>
    </sheetView>
  </sheetViews>
  <sheetFormatPr defaultColWidth="9.25390625" defaultRowHeight="12.75"/>
  <cols>
    <col min="1" max="1" width="6.25390625" style="239" customWidth="1"/>
    <col min="2" max="4" width="9.25390625" style="239" customWidth="1"/>
    <col min="5" max="5" width="35.75390625" style="239" customWidth="1"/>
    <col min="6" max="6" width="19.00390625" style="239" customWidth="1"/>
    <col min="7" max="7" width="15.625" style="239" customWidth="1"/>
    <col min="8" max="8" width="16.75390625" style="239" customWidth="1"/>
    <col min="9" max="16384" width="9.25390625" style="239" customWidth="1"/>
  </cols>
  <sheetData>
    <row r="1" spans="6:8" ht="14.25" customHeight="1">
      <c r="F1" s="286" t="s">
        <v>322</v>
      </c>
      <c r="G1" s="286"/>
      <c r="H1" s="286"/>
    </row>
    <row r="2" spans="2:8" ht="11.25" customHeight="1">
      <c r="B2" s="105"/>
      <c r="C2" s="105"/>
      <c r="D2" s="105"/>
      <c r="E2" s="105"/>
      <c r="F2" s="288" t="s">
        <v>331</v>
      </c>
      <c r="G2" s="288"/>
      <c r="H2" s="288"/>
    </row>
    <row r="3" spans="2:8" ht="22.5" customHeight="1">
      <c r="B3" s="105"/>
      <c r="C3" s="105"/>
      <c r="D3" s="105"/>
      <c r="E3" s="105"/>
      <c r="F3" s="288"/>
      <c r="G3" s="288"/>
      <c r="H3" s="288"/>
    </row>
    <row r="4" spans="2:8" ht="24.75" customHeight="1">
      <c r="B4" s="105"/>
      <c r="C4" s="105"/>
      <c r="D4" s="105"/>
      <c r="E4" s="105"/>
      <c r="F4" s="288"/>
      <c r="G4" s="288"/>
      <c r="H4" s="288"/>
    </row>
    <row r="5" spans="2:8" ht="21.75" customHeight="1">
      <c r="B5" s="105"/>
      <c r="C5" s="105"/>
      <c r="D5" s="105"/>
      <c r="E5" s="105"/>
      <c r="F5" s="288"/>
      <c r="G5" s="288"/>
      <c r="H5" s="288"/>
    </row>
    <row r="6" spans="2:8" ht="91.5" customHeight="1">
      <c r="B6" s="106"/>
      <c r="C6" s="106"/>
      <c r="D6" s="106"/>
      <c r="E6" s="106"/>
      <c r="F6" s="288"/>
      <c r="G6" s="288"/>
      <c r="H6" s="288"/>
    </row>
    <row r="7" spans="2:8" ht="11.25" customHeight="1">
      <c r="B7" s="106"/>
      <c r="C7" s="106"/>
      <c r="D7" s="106"/>
      <c r="E7" s="106"/>
      <c r="F7" s="240"/>
      <c r="G7" s="240"/>
      <c r="H7" s="240"/>
    </row>
    <row r="9" spans="1:8" ht="66" customHeight="1">
      <c r="A9" s="287" t="s">
        <v>325</v>
      </c>
      <c r="B9" s="287"/>
      <c r="C9" s="287"/>
      <c r="D9" s="287"/>
      <c r="E9" s="287"/>
      <c r="F9" s="287"/>
      <c r="G9" s="287"/>
      <c r="H9" s="287"/>
    </row>
    <row r="11" spans="1:8" ht="19.5" customHeight="1">
      <c r="A11" s="289" t="s">
        <v>249</v>
      </c>
      <c r="B11" s="290" t="s">
        <v>250</v>
      </c>
      <c r="C11" s="290"/>
      <c r="D11" s="290"/>
      <c r="E11" s="290"/>
      <c r="F11" s="291" t="s">
        <v>251</v>
      </c>
      <c r="G11" s="291"/>
      <c r="H11" s="291"/>
    </row>
    <row r="12" spans="1:8" ht="18.75" customHeight="1">
      <c r="A12" s="289"/>
      <c r="B12" s="290"/>
      <c r="C12" s="290"/>
      <c r="D12" s="290"/>
      <c r="E12" s="290"/>
      <c r="F12" s="108" t="s">
        <v>282</v>
      </c>
      <c r="G12" s="109" t="s">
        <v>319</v>
      </c>
      <c r="H12" s="107" t="s">
        <v>324</v>
      </c>
    </row>
    <row r="13" spans="1:8" ht="39.75" customHeight="1">
      <c r="A13" s="110">
        <v>1</v>
      </c>
      <c r="B13" s="283" t="s">
        <v>252</v>
      </c>
      <c r="C13" s="284"/>
      <c r="D13" s="284"/>
      <c r="E13" s="285"/>
      <c r="F13" s="111">
        <v>0</v>
      </c>
      <c r="G13" s="111">
        <f>G14</f>
        <v>0</v>
      </c>
      <c r="H13" s="111">
        <f>H14</f>
        <v>0</v>
      </c>
    </row>
    <row r="14" spans="1:8" ht="27" customHeight="1">
      <c r="A14" s="112"/>
      <c r="B14" s="283" t="s">
        <v>253</v>
      </c>
      <c r="C14" s="284"/>
      <c r="D14" s="284"/>
      <c r="E14" s="285"/>
      <c r="F14" s="111">
        <v>0</v>
      </c>
      <c r="G14" s="113">
        <v>0</v>
      </c>
      <c r="H14" s="114">
        <v>0</v>
      </c>
    </row>
    <row r="15" spans="1:8" ht="35.25" customHeight="1">
      <c r="A15" s="112"/>
      <c r="B15" s="283" t="s">
        <v>254</v>
      </c>
      <c r="C15" s="284"/>
      <c r="D15" s="284"/>
      <c r="E15" s="285"/>
      <c r="F15" s="111">
        <v>0</v>
      </c>
      <c r="G15" s="114">
        <v>0</v>
      </c>
      <c r="H15" s="114">
        <v>0</v>
      </c>
    </row>
    <row r="16" spans="1:8" ht="39.75" customHeight="1">
      <c r="A16" s="115">
        <v>2</v>
      </c>
      <c r="B16" s="292" t="s">
        <v>8</v>
      </c>
      <c r="C16" s="292"/>
      <c r="D16" s="292"/>
      <c r="E16" s="292"/>
      <c r="F16" s="116">
        <f>прил5!C17</f>
        <v>-146</v>
      </c>
      <c r="G16" s="116">
        <f>G18</f>
        <v>-219</v>
      </c>
      <c r="H16" s="116">
        <f>H18</f>
        <v>-292</v>
      </c>
    </row>
    <row r="17" spans="1:8" ht="27" customHeight="1">
      <c r="A17" s="110"/>
      <c r="B17" s="283" t="s">
        <v>253</v>
      </c>
      <c r="C17" s="284"/>
      <c r="D17" s="284"/>
      <c r="E17" s="285"/>
      <c r="F17" s="111">
        <v>0</v>
      </c>
      <c r="G17" s="117">
        <v>0</v>
      </c>
      <c r="H17" s="117">
        <v>0</v>
      </c>
    </row>
    <row r="18" spans="1:8" ht="33" customHeight="1">
      <c r="A18" s="110"/>
      <c r="B18" s="283" t="s">
        <v>254</v>
      </c>
      <c r="C18" s="284"/>
      <c r="D18" s="284"/>
      <c r="E18" s="285"/>
      <c r="F18" s="111">
        <f>прил5!C21</f>
        <v>-146</v>
      </c>
      <c r="G18" s="111">
        <f>прил5!D21</f>
        <v>-219</v>
      </c>
      <c r="H18" s="111">
        <f>прил5!E21</f>
        <v>-292</v>
      </c>
    </row>
    <row r="19" spans="1:8" ht="16.5">
      <c r="A19" s="241"/>
      <c r="B19" s="282" t="s">
        <v>143</v>
      </c>
      <c r="C19" s="282"/>
      <c r="D19" s="282"/>
      <c r="E19" s="282"/>
      <c r="F19" s="242">
        <f>F13+F16</f>
        <v>-146</v>
      </c>
      <c r="G19" s="242">
        <f>G13+G16</f>
        <v>-219</v>
      </c>
      <c r="H19" s="242">
        <f>H13+H16</f>
        <v>-292</v>
      </c>
    </row>
  </sheetData>
  <sheetProtection/>
  <mergeCells count="13">
    <mergeCell ref="F11:H11"/>
    <mergeCell ref="B16:E16"/>
    <mergeCell ref="B17:E17"/>
    <mergeCell ref="B19:E19"/>
    <mergeCell ref="B18:E18"/>
    <mergeCell ref="F1:H1"/>
    <mergeCell ref="B14:E14"/>
    <mergeCell ref="B15:E15"/>
    <mergeCell ref="B13:E13"/>
    <mergeCell ref="A9:H9"/>
    <mergeCell ref="F2:H6"/>
    <mergeCell ref="A11:A12"/>
    <mergeCell ref="B11:E12"/>
  </mergeCells>
  <conditionalFormatting sqref="B2:B7">
    <cfRule type="expression" priority="3" dxfId="0" stopIfTrue="1">
      <formula>$H2&lt;&gt;""</formula>
    </cfRule>
  </conditionalFormatting>
  <conditionalFormatting sqref="B2:B7">
    <cfRule type="expression" priority="2" dxfId="0" stopIfTrue="1">
      <formula>$H2&lt;&gt;""</formula>
    </cfRule>
  </conditionalFormatting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2023-01-25T13:49:37Z</cp:lastPrinted>
  <dcterms:created xsi:type="dcterms:W3CDTF">1999-01-01T02:03:44Z</dcterms:created>
  <dcterms:modified xsi:type="dcterms:W3CDTF">2023-01-25T13:49:57Z</dcterms:modified>
  <cp:category/>
  <cp:version/>
  <cp:contentType/>
  <cp:contentStatus/>
</cp:coreProperties>
</file>