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65" tabRatio="820" activeTab="3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 " sheetId="6" r:id="rId6"/>
    <sheet name="прил7" sheetId="7" r:id="rId7"/>
    <sheet name="прил8" sheetId="8" r:id="rId8"/>
  </sheets>
  <externalReferences>
    <externalReference r:id="rId11"/>
    <externalReference r:id="rId12"/>
  </externalReferences>
  <definedNames>
    <definedName name="_xlnm._FilterDatabase" localSheetId="2" hidden="1">'прил3'!$A$14:$J$40</definedName>
    <definedName name="_xlnm._FilterDatabase" localSheetId="3" hidden="1">'прил4'!$A$13:$K$140</definedName>
    <definedName name="sub_1000" localSheetId="0">'прил1'!#REF!</definedName>
    <definedName name="_xlnm.Print_Titles" localSheetId="0">'прил1'!$15:$16</definedName>
    <definedName name="_xlnm.Print_Titles" localSheetId="1">'прил2'!$12:$12</definedName>
    <definedName name="_xlnm.Print_Titles" localSheetId="2">'прил3'!$13:$14</definedName>
    <definedName name="_xlnm.Print_Titles" localSheetId="3">'прил4'!$11:$11</definedName>
    <definedName name="_xlnm.Print_Titles" localSheetId="4">'прил5'!$11:$11</definedName>
    <definedName name="_xlnm.Print_Area" localSheetId="2">'прил3'!$A$1:$E$40</definedName>
    <definedName name="_xlnm.Print_Area" localSheetId="3">'прил4'!$A$1:$K$140</definedName>
    <definedName name="_xlnm.Print_Area" localSheetId="6">'прил7'!$A$1:$E$40</definedName>
  </definedNames>
  <calcPr fullCalcOnLoad="1"/>
</workbook>
</file>

<file path=xl/sharedStrings.xml><?xml version="1.0" encoding="utf-8"?>
<sst xmlns="http://schemas.openxmlformats.org/spreadsheetml/2006/main" count="2815" uniqueCount="406">
  <si>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</si>
  <si>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</si>
  <si>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</si>
  <si>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</si>
  <si>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</si>
  <si>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</si>
  <si>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</si>
  <si>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</si>
  <si>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</si>
  <si>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</si>
  <si>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</si>
  <si>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</si>
  <si>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</si>
  <si>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</si>
  <si>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</si>
  <si>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</si>
  <si>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</si>
  <si>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</si>
  <si>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</si>
  <si>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</si>
  <si>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</si>
  <si>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</si>
  <si>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</si>
  <si>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</si>
  <si>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</si>
  <si>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</si>
  <si>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источников внутреннего финансирования дефицита республиканского бюджета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</si>
  <si>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</si>
  <si>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</si>
  <si>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</si>
  <si>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</si>
  <si>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 xml:space="preserve">Безвозмездные поступления 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</si>
  <si>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</si>
  <si>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</si>
  <si>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</si>
  <si>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</si>
  <si>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</si>
  <si>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</si>
  <si>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</si>
  <si>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</si>
  <si>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</si>
  <si>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</si>
  <si>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</si>
  <si>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</si>
  <si>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</si>
  <si>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</si>
  <si>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</si>
  <si>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</si>
  <si>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</si>
  <si>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</si>
  <si>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</si>
  <si>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</si>
  <si>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</si>
  <si>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</si>
  <si>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</si>
  <si>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</si>
  <si>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</si>
  <si>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</si>
  <si>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</si>
  <si>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</si>
  <si>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</si>
  <si>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</si>
  <si>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</si>
  <si>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</si>
  <si>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</si>
  <si>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</si>
  <si>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</si>
  <si>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</si>
  <si>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</si>
  <si>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</si>
  <si>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</si>
  <si>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</si>
  <si>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</si>
  <si>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</si>
  <si>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</si>
  <si>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</si>
  <si>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</si>
  <si>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</si>
  <si>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</si>
  <si>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</si>
  <si>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</si>
  <si>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</si>
  <si>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</si>
  <si>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</si>
  <si>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</si>
  <si>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</si>
  <si>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</si>
  <si>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</si>
  <si>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</si>
  <si>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</si>
  <si>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</si>
  <si>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</si>
  <si>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1 17 05050 10 0000 180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</si>
  <si>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</si>
  <si>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</si>
  <si>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</si>
  <si>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</si>
  <si>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</si>
  <si>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</si>
  <si>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</si>
  <si>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</si>
  <si>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</si>
  <si>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</si>
  <si>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Приложение № 7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</si>
  <si>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</si>
  <si>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</si>
  <si>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</si>
  <si>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</si>
  <si>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</si>
  <si>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</si>
  <si>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</si>
  <si>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</si>
  <si>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</si>
  <si>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</si>
  <si>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</si>
  <si>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</si>
  <si>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</si>
  <si>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</si>
  <si>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</si>
  <si>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</si>
  <si>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</si>
  <si>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</si>
  <si>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</si>
  <si>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</si>
  <si>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</si>
  <si>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</si>
  <si>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</si>
  <si>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</si>
  <si>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</si>
  <si>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</si>
  <si>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</si>
  <si>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</si>
  <si>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Платежи, взимаемые органами местного самоуправления (организациями) поселений за выполнение определенных функций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</si>
  <si>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</si>
  <si>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</si>
  <si>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</si>
  <si>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</si>
  <si>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</si>
  <si>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</si>
  <si>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</si>
  <si>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</si>
  <si>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</si>
  <si>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</si>
  <si>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</si>
  <si>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</si>
  <si>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</si>
  <si>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</si>
  <si>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</si>
  <si>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</si>
  <si>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</si>
  <si>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</si>
  <si>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</si>
  <si>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</si>
  <si>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</si>
  <si>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</si>
  <si>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</si>
  <si>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</si>
  <si>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</si>
  <si>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</si>
  <si>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</si>
  <si>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</si>
  <si>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</si>
  <si>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</si>
  <si>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</si>
  <si>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</si>
  <si>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</si>
  <si>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</si>
  <si>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</si>
  <si>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</si>
  <si>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</si>
  <si>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</si>
  <si>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</si>
  <si>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</si>
  <si>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</si>
  <si>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</si>
  <si>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</si>
  <si>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</si>
  <si>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</si>
  <si>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</si>
  <si>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</si>
  <si>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</si>
  <si>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</si>
  <si>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</si>
  <si>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</si>
  <si>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Невыясненные поступления, зачисляемые в бюджеты поселений</t>
  </si>
  <si>
    <t>Прочие неналоговые доходы бюджетов поселений</t>
  </si>
  <si>
    <t>03</t>
  </si>
  <si>
    <t>02</t>
  </si>
  <si>
    <t>10</t>
  </si>
  <si>
    <t>05</t>
  </si>
  <si>
    <t>41240</t>
  </si>
  <si>
    <t>Приложение № 6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</si>
  <si>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</si>
  <si>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</si>
  <si>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</si>
  <si>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</si>
  <si>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</si>
  <si>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</si>
  <si>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</si>
  <si>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</si>
  <si>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</si>
  <si>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</si>
  <si>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</si>
  <si>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</si>
  <si>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</si>
  <si>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</si>
  <si>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</si>
  <si>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</si>
  <si>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</si>
  <si>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</si>
  <si>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</si>
  <si>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</si>
  <si>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</si>
  <si>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</si>
  <si>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</si>
  <si>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</si>
  <si>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администратора доходов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</si>
  <si>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</si>
  <si>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</si>
  <si>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</si>
  <si>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</si>
  <si>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</si>
  <si>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</si>
  <si>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</si>
  <si>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</si>
  <si>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</si>
  <si>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</si>
  <si>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</si>
  <si>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</si>
  <si>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</si>
  <si>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</si>
  <si>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</si>
  <si>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</si>
  <si>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</si>
  <si>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</si>
  <si>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</si>
  <si>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</si>
  <si>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</si>
  <si>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</si>
  <si>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</si>
  <si>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</si>
  <si>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</si>
  <si>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</si>
  <si>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</si>
  <si>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</si>
  <si>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</si>
  <si>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</si>
  <si>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</si>
  <si>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</si>
  <si>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ПЕРЕЧЕНЬ</t>
  </si>
  <si>
    <t>Код бюджетной классификации Российской Федерации</t>
  </si>
  <si>
    <t>Наименование главного администратора доходов</t>
  </si>
  <si>
    <t>доходов республиканского и местных бюджетов</t>
  </si>
  <si>
    <t>КОВЫЛКИНСКОГО МУНИЦИПАЛЬНОГО РАЙОНА</t>
  </si>
  <si>
    <t>главного администратора доходов</t>
  </si>
  <si>
    <t>Наименование главного администратора источников финансирования дефицита бюджета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</si>
  <si>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</si>
  <si>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</si>
  <si>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</si>
  <si>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</si>
  <si>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</si>
  <si>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</si>
  <si>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</si>
  <si>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</si>
  <si>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</si>
  <si>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</si>
  <si>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</si>
  <si>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</si>
  <si>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</si>
  <si>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</si>
  <si>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</si>
  <si>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ГЛАВНЫХ АДМИНИСТРАТОРОВ ДОХОДОВ БЮДЖЕТА</t>
  </si>
  <si>
    <t>01  03  01  00  10  0000  710</t>
  </si>
  <si>
    <t>01  03  01  00  10  0000  810</t>
  </si>
  <si>
    <t>01  05  02  01  10  0000  510</t>
  </si>
  <si>
    <t>01  05  02  01  10  0000  610</t>
  </si>
  <si>
    <t>01  02  00  00  10  0000  710</t>
  </si>
  <si>
    <t>01  02  00  00  10  0000  810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</si>
  <si>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</si>
  <si>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</si>
  <si>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</si>
  <si>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</si>
  <si>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</si>
  <si>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</si>
  <si>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</si>
  <si>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</si>
  <si>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</si>
  <si>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</si>
  <si>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</si>
  <si>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</si>
  <si>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</si>
  <si>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</si>
  <si>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</si>
  <si>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</si>
  <si>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</si>
  <si>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2021 год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</si>
  <si>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</si>
  <si>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</si>
  <si>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</si>
  <si>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</si>
  <si>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</si>
  <si>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</si>
  <si>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</si>
  <si>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</si>
  <si>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</si>
  <si>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</si>
  <si>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</si>
  <si>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</si>
  <si>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</si>
  <si>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2 00 00000 00 0000 180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</si>
  <si>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</si>
  <si>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</si>
  <si>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</si>
  <si>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</si>
  <si>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</si>
  <si>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</si>
  <si>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</si>
  <si>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</si>
  <si>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</si>
  <si>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</si>
  <si>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</si>
  <si>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</si>
  <si>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</si>
  <si>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</si>
  <si>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</si>
  <si>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</si>
  <si>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</si>
  <si>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8</t>
  </si>
  <si>
    <t>Приложение №1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</si>
  <si>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</si>
  <si>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</si>
  <si>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</si>
  <si>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</si>
  <si>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1 16 10123 01 0101 140</t>
  </si>
  <si>
    <t>Доходы от денежных взысканий(штрафов),поступившие в счет погашения задолженности,образовавшейся до 1 января 2020г,подлежащие зачислению в бюджет муниципального образования по нормативам,действовашим в 2019году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</si>
  <si>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</si>
  <si>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</si>
  <si>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</si>
  <si>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</si>
  <si>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</si>
  <si>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</si>
  <si>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</si>
  <si>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</si>
  <si>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</si>
  <si>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</si>
  <si>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</si>
  <si>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</si>
  <si>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</si>
  <si>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</si>
  <si>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</si>
  <si>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</si>
  <si>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</si>
  <si>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</si>
  <si>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</si>
  <si>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</si>
  <si>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</si>
  <si>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</si>
  <si>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</si>
  <si>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</si>
  <si>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</si>
  <si>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</si>
  <si>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</si>
  <si>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</si>
  <si>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</si>
  <si>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</si>
  <si>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</si>
  <si>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</si>
  <si>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</si>
  <si>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</si>
  <si>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</si>
  <si>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</si>
  <si>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</si>
  <si>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</si>
  <si>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</si>
  <si>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</si>
  <si>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</si>
  <si>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</si>
  <si>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</si>
  <si>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</si>
  <si>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1 16 93350 10 0000 140</t>
  </si>
  <si>
    <t>РЫБКИНСКОГО СЕЛЬСКОГО ПОСЕЛЕНИЯ</t>
  </si>
  <si>
    <t xml:space="preserve">ГЛАВНЫХ АДМИНИСТРАТОРОВ ИСТОЧНИКОВ ФИНАНСИРОВАНИЯ ДЕФИЦИТА БЮДЖЕТА РЫБКИНСКОГО СЕЛЬСКОГО ПОСЕЛЕНИЯ КОВЫЛКИНСКОГО МУНИЦИПАЛЬНОГО РАЙОНА 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</si>
  <si>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</t>
  </si>
  <si>
    <t>ВЕДОМСТВЕННАЯ СТРУКТУРА 
РАСХОДОВ БЮДЖЕТА РЫБКИНСКОГО СЕЛЬСКОГО ПОСЕЛЕНИЯ КОВЫЛКИНСКОГО МУНЦИПАЛЬНОГО РАЙОНА НА 2021 ГОД И ПЛАНОВЫЙ ПЕРИОД 2022 И 2023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</si>
  <si>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</si>
  <si>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2021 ГОД И 
НА ПЛАНОВЫЙ ПЕРИОД 2022 И 2022 ГОДОВ 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</si>
  <si>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</si>
  <si>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</si>
  <si>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</si>
  <si>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</si>
  <si>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</si>
  <si>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</si>
  <si>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</si>
  <si>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</si>
  <si>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</si>
  <si>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Администрация Рыбкинского сельского поселения Ковылкинского муниципального района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</si>
  <si>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2021 ГОД И ПЛАНОВЫЙ ПЕРИОД 2022 И 2023 ГОДОВ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</si>
  <si>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</si>
  <si>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</si>
  <si>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</si>
  <si>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ИСТОЧНИКИ 
ВНУТРЕННЕГО ФИНАНСИРОВАНИЯ ДЕФИЦИТА БЮДЖЕТА РЫБКИНСКОГО СЕЛЬСКОГО ПОСЕЛЕНИЯ КОВЫЛКИНСКОГО МУНЦИПАЛЬНОГО РАЙОНА НА 2021 ГОД И ПЛАНОВЫЙ ПЕРИОД 2022 И 2023 ГОДОВ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</si>
  <si>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</si>
  <si>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</si>
  <si>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</si>
  <si>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</si>
  <si>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r>
      <t xml:space="preserve"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</t>
    </r>
    <r>
      <rPr>
        <sz val="14"/>
        <color indexed="30"/>
        <rFont val="Times New Roman"/>
        <family val="1"/>
      </rPr>
      <t>30.12.2021г №2 )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</si>
</sst>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color indexed="30"/>
      <name val="Times New Roman"/>
      <family val="1"/>
    </font>
    <font>
      <sz val="8"/>
      <name val="Segoe U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1" fillId="0" borderId="0" applyNumberFormat="0" applyFill="0" applyBorder="0" applyAlignment="0" applyProtection="0"/>
    <xf numFmtId="49" fontId="37" fillId="0" borderId="1">
      <alignment horizontal="center" shrinkToFit="1"/>
      <protection/>
    </xf>
    <xf numFmtId="0" fontId="37" fillId="0" borderId="2">
      <alignment horizontal="left" wrapText="1" indent="2"/>
      <protection/>
    </xf>
    <xf numFmtId="0" fontId="52" fillId="0" borderId="3">
      <alignment horizontal="left" wrapText="1" indent="2"/>
      <protection/>
    </xf>
    <xf numFmtId="49" fontId="52" fillId="0" borderId="4">
      <alignment horizontal="center"/>
      <protection/>
    </xf>
    <xf numFmtId="49" fontId="37" fillId="0" borderId="4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5" applyNumberFormat="0" applyAlignment="0" applyProtection="0"/>
    <xf numFmtId="0" fontId="19" fillId="20" borderId="6" applyNumberFormat="0" applyAlignment="0" applyProtection="0"/>
    <xf numFmtId="0" fontId="20" fillId="20" borderId="5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42" fillId="0" borderId="0">
      <alignment/>
      <protection/>
    </xf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2" fontId="33" fillId="24" borderId="0" xfId="0" applyNumberFormat="1" applyFont="1" applyFill="1" applyAlignment="1" applyProtection="1">
      <alignment vertical="top" wrapText="1"/>
      <protection locked="0"/>
    </xf>
    <xf numFmtId="2" fontId="33" fillId="24" borderId="0" xfId="0" applyNumberFormat="1" applyFont="1" applyFill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6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justify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justify" wrapText="1"/>
    </xf>
    <xf numFmtId="49" fontId="7" fillId="0" borderId="21" xfId="0" applyNumberFormat="1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locked="0"/>
    </xf>
    <xf numFmtId="0" fontId="39" fillId="20" borderId="25" xfId="0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174" fontId="35" fillId="0" borderId="0" xfId="0" applyNumberFormat="1" applyFont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33" fillId="24" borderId="0" xfId="0" applyNumberFormat="1" applyFont="1" applyFill="1" applyAlignment="1" applyProtection="1">
      <alignment vertical="top" wrapText="1"/>
      <protection locked="0"/>
    </xf>
    <xf numFmtId="0" fontId="33" fillId="24" borderId="0" xfId="0" applyNumberFormat="1" applyFont="1" applyFill="1" applyAlignment="1" applyProtection="1">
      <alignment horizontal="center"/>
      <protection locked="0"/>
    </xf>
    <xf numFmtId="0" fontId="33" fillId="24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6" fillId="0" borderId="0" xfId="0" applyNumberFormat="1" applyFont="1" applyFill="1" applyBorder="1" applyAlignment="1" applyProtection="1">
      <alignment/>
      <protection locked="0"/>
    </xf>
    <xf numFmtId="2" fontId="45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23" xfId="0" applyNumberFormat="1" applyFont="1" applyFill="1" applyBorder="1" applyAlignment="1" applyProtection="1">
      <alignment horizontal="left" wrapText="1"/>
      <protection locked="0"/>
    </xf>
    <xf numFmtId="49" fontId="49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3" xfId="0" applyNumberFormat="1" applyFont="1" applyFill="1" applyBorder="1" applyAlignment="1" applyProtection="1">
      <alignment horizontal="center" wrapText="1"/>
      <protection locked="0"/>
    </xf>
    <xf numFmtId="49" fontId="48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4" xfId="0" applyNumberFormat="1" applyFont="1" applyFill="1" applyBorder="1" applyAlignment="1" applyProtection="1">
      <alignment horizontal="left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 locked="0"/>
    </xf>
    <xf numFmtId="174" fontId="49" fillId="0" borderId="21" xfId="0" applyNumberFormat="1" applyFont="1" applyFill="1" applyBorder="1" applyAlignment="1" applyProtection="1">
      <alignment horizontal="right"/>
      <protection locked="0"/>
    </xf>
    <xf numFmtId="0" fontId="51" fillId="24" borderId="17" xfId="0" applyNumberFormat="1" applyFont="1" applyFill="1" applyBorder="1" applyAlignment="1" applyProtection="1">
      <alignment horizontal="left" wrapText="1"/>
      <protection locked="0"/>
    </xf>
    <xf numFmtId="49" fontId="49" fillId="24" borderId="17" xfId="0" applyNumberFormat="1" applyFont="1" applyFill="1" applyBorder="1" applyAlignment="1" applyProtection="1">
      <alignment horizontal="left" wrapText="1"/>
      <protection locked="0"/>
    </xf>
    <xf numFmtId="0" fontId="49" fillId="24" borderId="17" xfId="0" applyNumberFormat="1" applyFont="1" applyFill="1" applyBorder="1" applyAlignment="1" applyProtection="1">
      <alignment horizontal="left" wrapText="1"/>
      <protection locked="0"/>
    </xf>
    <xf numFmtId="0" fontId="49" fillId="24" borderId="23" xfId="0" applyNumberFormat="1" applyFont="1" applyFill="1" applyBorder="1" applyAlignment="1" applyProtection="1">
      <alignment horizontal="left" wrapText="1"/>
      <protection locked="0"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23" xfId="0" applyNumberFormat="1" applyFont="1" applyBorder="1" applyAlignment="1" applyProtection="1">
      <alignment horizontal="left" vertical="justify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/>
    </xf>
    <xf numFmtId="49" fontId="49" fillId="0" borderId="18" xfId="0" applyNumberFormat="1" applyFont="1" applyFill="1" applyBorder="1" applyAlignment="1" applyProtection="1">
      <alignment horizontal="center" vertical="center"/>
      <protection locked="0"/>
    </xf>
    <xf numFmtId="49" fontId="49" fillId="0" borderId="24" xfId="0" applyNumberFormat="1" applyFont="1" applyBorder="1" applyAlignment="1" applyProtection="1">
      <alignment horizontal="left" vertical="justify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/>
    </xf>
    <xf numFmtId="0" fontId="51" fillId="24" borderId="23" xfId="0" applyNumberFormat="1" applyFont="1" applyFill="1" applyBorder="1" applyAlignment="1" applyProtection="1">
      <alignment horizontal="left" wrapText="1"/>
      <protection locked="0"/>
    </xf>
    <xf numFmtId="0" fontId="49" fillId="0" borderId="17" xfId="0" applyNumberFormat="1" applyFont="1" applyFill="1" applyBorder="1" applyAlignment="1" applyProtection="1">
      <alignment horizontal="left" wrapText="1"/>
      <protection locked="0"/>
    </xf>
    <xf numFmtId="49" fontId="49" fillId="0" borderId="23" xfId="0" applyNumberFormat="1" applyFont="1" applyFill="1" applyBorder="1" applyAlignment="1" applyProtection="1">
      <alignment/>
      <protection locked="0"/>
    </xf>
    <xf numFmtId="174" fontId="49" fillId="0" borderId="23" xfId="0" applyNumberFormat="1" applyFont="1" applyFill="1" applyBorder="1" applyAlignment="1" applyProtection="1">
      <alignment horizontal="right"/>
      <protection locked="0"/>
    </xf>
    <xf numFmtId="174" fontId="49" fillId="0" borderId="24" xfId="0" applyNumberFormat="1" applyFont="1" applyFill="1" applyBorder="1" applyAlignment="1" applyProtection="1">
      <alignment horizontal="right"/>
      <protection locked="0"/>
    </xf>
    <xf numFmtId="174" fontId="49" fillId="0" borderId="23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4" fillId="3" borderId="28" xfId="0" applyNumberFormat="1" applyFont="1" applyFill="1" applyBorder="1" applyAlignment="1" applyProtection="1">
      <alignment/>
      <protection/>
    </xf>
    <xf numFmtId="174" fontId="34" fillId="22" borderId="28" xfId="0" applyNumberFormat="1" applyFont="1" applyFill="1" applyBorder="1" applyAlignment="1" applyProtection="1">
      <alignment/>
      <protection/>
    </xf>
    <xf numFmtId="174" fontId="35" fillId="0" borderId="29" xfId="0" applyNumberFormat="1" applyFont="1" applyBorder="1" applyAlignment="1" applyProtection="1">
      <alignment/>
      <protection/>
    </xf>
    <xf numFmtId="174" fontId="49" fillId="0" borderId="22" xfId="0" applyNumberFormat="1" applyFont="1" applyFill="1" applyBorder="1" applyAlignment="1" applyProtection="1">
      <alignment horizontal="right"/>
      <protection/>
    </xf>
    <xf numFmtId="174" fontId="49" fillId="0" borderId="15" xfId="0" applyNumberFormat="1" applyFont="1" applyFill="1" applyBorder="1" applyAlignment="1" applyProtection="1">
      <alignment horizontal="right"/>
      <protection/>
    </xf>
    <xf numFmtId="0" fontId="12" fillId="7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31" xfId="0" applyNumberFormat="1" applyFont="1" applyFill="1" applyBorder="1" applyAlignment="1" applyProtection="1">
      <alignment horizontal="center" vertical="center"/>
      <protection locked="0"/>
    </xf>
    <xf numFmtId="174" fontId="47" fillId="7" borderId="31" xfId="0" applyNumberFormat="1" applyFont="1" applyFill="1" applyBorder="1" applyAlignment="1" applyProtection="1">
      <alignment horizontal="center" vertical="center"/>
      <protection/>
    </xf>
    <xf numFmtId="174" fontId="47" fillId="7" borderId="32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justify" vertical="top" wrapText="1"/>
    </xf>
    <xf numFmtId="0" fontId="10" fillId="0" borderId="0" xfId="0" applyFont="1" applyFill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left" vertical="justify" wrapText="1"/>
      <protection locked="0"/>
    </xf>
    <xf numFmtId="174" fontId="49" fillId="0" borderId="24" xfId="0" applyNumberFormat="1" applyFont="1" applyFill="1" applyBorder="1" applyAlignment="1" applyProtection="1">
      <alignment horizontal="right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left" vertical="justify" wrapText="1"/>
      <protection locked="0"/>
    </xf>
    <xf numFmtId="174" fontId="10" fillId="0" borderId="23" xfId="0" applyNumberFormat="1" applyFont="1" applyFill="1" applyBorder="1" applyAlignment="1" applyProtection="1">
      <alignment horizontal="right"/>
      <protection/>
    </xf>
    <xf numFmtId="174" fontId="10" fillId="0" borderId="20" xfId="0" applyNumberFormat="1" applyFont="1" applyFill="1" applyBorder="1" applyAlignment="1" applyProtection="1">
      <alignment horizontal="right"/>
      <protection/>
    </xf>
    <xf numFmtId="0" fontId="49" fillId="24" borderId="17" xfId="0" applyNumberFormat="1" applyFont="1" applyFill="1" applyBorder="1" applyAlignment="1" applyProtection="1">
      <alignment horizontal="left" wrapText="1" shrinkToFit="1"/>
      <protection locked="0"/>
    </xf>
    <xf numFmtId="49" fontId="10" fillId="0" borderId="24" xfId="0" applyNumberFormat="1" applyFont="1" applyBorder="1" applyAlignment="1">
      <alignment horizontal="justify" vertical="top" wrapText="1"/>
    </xf>
    <xf numFmtId="2" fontId="45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4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right"/>
      <protection/>
    </xf>
    <xf numFmtId="174" fontId="51" fillId="0" borderId="20" xfId="0" applyNumberFormat="1" applyFont="1" applyFill="1" applyBorder="1" applyAlignment="1" applyProtection="1">
      <alignment horizontal="right"/>
      <protection/>
    </xf>
    <xf numFmtId="174" fontId="34" fillId="15" borderId="35" xfId="0" applyNumberFormat="1" applyFont="1" applyFill="1" applyBorder="1" applyAlignment="1" applyProtection="1">
      <alignment/>
      <protection locked="0"/>
    </xf>
    <xf numFmtId="174" fontId="49" fillId="7" borderId="23" xfId="0" applyNumberFormat="1" applyFont="1" applyFill="1" applyBorder="1" applyAlignment="1" applyProtection="1">
      <alignment horizontal="right"/>
      <protection/>
    </xf>
    <xf numFmtId="174" fontId="49" fillId="7" borderId="20" xfId="0" applyNumberFormat="1" applyFont="1" applyFill="1" applyBorder="1" applyAlignment="1" applyProtection="1">
      <alignment horizontal="right"/>
      <protection/>
    </xf>
    <xf numFmtId="174" fontId="48" fillId="7" borderId="23" xfId="0" applyNumberFormat="1" applyFont="1" applyFill="1" applyBorder="1" applyAlignment="1" applyProtection="1">
      <alignment horizontal="right"/>
      <protection/>
    </xf>
    <xf numFmtId="174" fontId="48" fillId="7" borderId="20" xfId="0" applyNumberFormat="1" applyFont="1" applyFill="1" applyBorder="1" applyAlignment="1" applyProtection="1">
      <alignment horizontal="right"/>
      <protection/>
    </xf>
    <xf numFmtId="174" fontId="50" fillId="7" borderId="23" xfId="0" applyNumberFormat="1" applyFont="1" applyFill="1" applyBorder="1" applyAlignment="1" applyProtection="1">
      <alignment horizontal="right"/>
      <protection/>
    </xf>
    <xf numFmtId="174" fontId="50" fillId="7" borderId="20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/>
      <protection locked="0"/>
    </xf>
    <xf numFmtId="0" fontId="0" fillId="0" borderId="0" xfId="60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NumberFormat="1" applyFont="1" applyBorder="1" applyAlignment="1">
      <alignment horizontal="center" vertical="center"/>
      <protection/>
    </xf>
    <xf numFmtId="0" fontId="34" fillId="0" borderId="37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0" fontId="35" fillId="0" borderId="36" xfId="60" applyFont="1" applyBorder="1" applyAlignment="1">
      <alignment horizontal="center" vertical="center"/>
      <protection/>
    </xf>
    <xf numFmtId="174" fontId="35" fillId="0" borderId="37" xfId="60" applyNumberFormat="1" applyFont="1" applyBorder="1" applyAlignment="1">
      <alignment horizontal="center"/>
      <protection/>
    </xf>
    <xf numFmtId="174" fontId="35" fillId="0" borderId="36" xfId="60" applyNumberFormat="1" applyFont="1" applyBorder="1" applyAlignment="1">
      <alignment horizont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174" fontId="35" fillId="24" borderId="36" xfId="60" applyNumberFormat="1" applyFont="1" applyFill="1" applyBorder="1" applyAlignment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38" xfId="0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justify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justify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wrapText="1"/>
    </xf>
    <xf numFmtId="0" fontId="49" fillId="24" borderId="41" xfId="0" applyNumberFormat="1" applyFont="1" applyFill="1" applyBorder="1" applyAlignment="1" applyProtection="1">
      <alignment horizontal="left" wrapText="1"/>
      <protection locked="0"/>
    </xf>
    <xf numFmtId="49" fontId="49" fillId="0" borderId="42" xfId="0" applyNumberFormat="1" applyFont="1" applyFill="1" applyBorder="1" applyAlignment="1" applyProtection="1">
      <alignment/>
      <protection locked="0"/>
    </xf>
    <xf numFmtId="49" fontId="48" fillId="24" borderId="42" xfId="0" applyNumberFormat="1" applyFont="1" applyFill="1" applyBorder="1" applyAlignment="1" applyProtection="1">
      <alignment horizontal="left" wrapText="1"/>
      <protection locked="0"/>
    </xf>
    <xf numFmtId="49" fontId="49" fillId="24" borderId="42" xfId="0" applyNumberFormat="1" applyFont="1" applyFill="1" applyBorder="1" applyAlignment="1" applyProtection="1">
      <alignment horizontal="left" wrapText="1"/>
      <protection locked="0"/>
    </xf>
    <xf numFmtId="0" fontId="49" fillId="24" borderId="18" xfId="0" applyNumberFormat="1" applyFont="1" applyFill="1" applyBorder="1" applyAlignment="1" applyProtection="1">
      <alignment horizontal="left" wrapText="1"/>
      <protection locked="0"/>
    </xf>
    <xf numFmtId="0" fontId="46" fillId="25" borderId="0" xfId="0" applyNumberFormat="1" applyFont="1" applyFill="1" applyBorder="1" applyAlignment="1" applyProtection="1">
      <alignment/>
      <protection locked="0"/>
    </xf>
    <xf numFmtId="0" fontId="33" fillId="25" borderId="0" xfId="0" applyNumberFormat="1" applyFont="1" applyFill="1" applyBorder="1" applyAlignment="1" applyProtection="1">
      <alignment/>
      <protection locked="0"/>
    </xf>
    <xf numFmtId="0" fontId="53" fillId="0" borderId="4" xfId="0" applyNumberFormat="1" applyFont="1" applyFill="1" applyBorder="1" applyAlignment="1">
      <alignment horizontal="center" wrapText="1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53" fillId="22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vertical="top" wrapText="1"/>
    </xf>
    <xf numFmtId="174" fontId="55" fillId="22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wrapText="1"/>
    </xf>
    <xf numFmtId="174" fontId="55" fillId="0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wrapText="1"/>
    </xf>
    <xf numFmtId="49" fontId="55" fillId="0" borderId="4" xfId="0" applyNumberFormat="1" applyFont="1" applyFill="1" applyBorder="1" applyAlignment="1">
      <alignment horizontal="left" wrapText="1"/>
    </xf>
    <xf numFmtId="0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5" fillId="26" borderId="4" xfId="0" applyNumberFormat="1" applyFont="1" applyFill="1" applyBorder="1" applyAlignment="1">
      <alignment horizontal="left" wrapText="1"/>
    </xf>
    <xf numFmtId="49" fontId="55" fillId="26" borderId="4" xfId="0" applyNumberFormat="1" applyFont="1" applyFill="1" applyBorder="1" applyAlignment="1">
      <alignment horizontal="left" wrapText="1"/>
    </xf>
    <xf numFmtId="174" fontId="55" fillId="26" borderId="4" xfId="0" applyNumberFormat="1" applyFont="1" applyFill="1" applyBorder="1" applyAlignment="1">
      <alignment horizontal="right" wrapText="1"/>
    </xf>
    <xf numFmtId="0" fontId="55" fillId="27" borderId="4" xfId="0" applyNumberFormat="1" applyFont="1" applyFill="1" applyBorder="1" applyAlignment="1">
      <alignment horizontal="left" wrapText="1"/>
    </xf>
    <xf numFmtId="174" fontId="55" fillId="27" borderId="4" xfId="0" applyNumberFormat="1" applyFont="1" applyFill="1" applyBorder="1" applyAlignment="1">
      <alignment horizontal="right" wrapText="1"/>
    </xf>
    <xf numFmtId="0" fontId="55" fillId="22" borderId="4" xfId="0" applyNumberFormat="1" applyFont="1" applyFill="1" applyBorder="1" applyAlignment="1">
      <alignment horizontal="right" wrapText="1"/>
    </xf>
    <xf numFmtId="172" fontId="0" fillId="0" borderId="23" xfId="73" applyNumberFormat="1" applyFont="1" applyFill="1" applyBorder="1" applyAlignment="1" applyProtection="1">
      <alignment vertical="center" wrapText="1"/>
      <protection locked="0"/>
    </xf>
    <xf numFmtId="0" fontId="56" fillId="22" borderId="17" xfId="0" applyNumberFormat="1" applyFont="1" applyFill="1" applyBorder="1" applyAlignment="1">
      <alignment horizontal="left" wrapText="1"/>
    </xf>
    <xf numFmtId="0" fontId="56" fillId="0" borderId="23" xfId="0" applyNumberFormat="1" applyFont="1" applyFill="1" applyBorder="1" applyAlignment="1">
      <alignment horizontal="left" wrapText="1"/>
    </xf>
    <xf numFmtId="0" fontId="57" fillId="0" borderId="17" xfId="0" applyNumberFormat="1" applyFont="1" applyFill="1" applyBorder="1" applyAlignment="1">
      <alignment horizontal="left" wrapText="1"/>
    </xf>
    <xf numFmtId="0" fontId="57" fillId="0" borderId="23" xfId="0" applyNumberFormat="1" applyFont="1" applyFill="1" applyBorder="1" applyAlignment="1">
      <alignment horizontal="left" wrapText="1"/>
    </xf>
    <xf numFmtId="49" fontId="57" fillId="0" borderId="23" xfId="0" applyNumberFormat="1" applyFont="1" applyFill="1" applyBorder="1" applyAlignment="1">
      <alignment horizontal="left" wrapText="1"/>
    </xf>
    <xf numFmtId="0" fontId="57" fillId="0" borderId="24" xfId="0" applyNumberFormat="1" applyFont="1" applyFill="1" applyBorder="1" applyAlignment="1">
      <alignment horizontal="left" wrapText="1"/>
    </xf>
    <xf numFmtId="49" fontId="57" fillId="0" borderId="2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wrapText="1"/>
    </xf>
    <xf numFmtId="2" fontId="55" fillId="22" borderId="4" xfId="0" applyNumberFormat="1" applyFont="1" applyFill="1" applyBorder="1" applyAlignment="1">
      <alignment horizontal="left" wrapText="1"/>
    </xf>
    <xf numFmtId="49" fontId="55" fillId="22" borderId="4" xfId="0" applyNumberFormat="1" applyFont="1" applyFill="1" applyBorder="1" applyAlignment="1">
      <alignment horizontal="left" wrapText="1"/>
    </xf>
    <xf numFmtId="174" fontId="49" fillId="7" borderId="23" xfId="0" applyNumberFormat="1" applyFont="1" applyFill="1" applyBorder="1" applyAlignment="1" applyProtection="1">
      <alignment horizontal="right"/>
      <protection locked="0"/>
    </xf>
    <xf numFmtId="174" fontId="49" fillId="7" borderId="20" xfId="0" applyNumberFormat="1" applyFont="1" applyFill="1" applyBorder="1" applyAlignment="1" applyProtection="1">
      <alignment horizontal="right"/>
      <protection locked="0"/>
    </xf>
    <xf numFmtId="49" fontId="49" fillId="0" borderId="23" xfId="0" applyNumberFormat="1" applyFont="1" applyFill="1" applyBorder="1" applyAlignment="1" applyProtection="1">
      <alignment horizontal="left" wrapText="1"/>
      <protection locked="0"/>
    </xf>
    <xf numFmtId="2" fontId="45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1" xfId="0" applyNumberFormat="1" applyFont="1" applyFill="1" applyBorder="1" applyAlignment="1" applyProtection="1">
      <alignment horizontal="center" vertical="center" wrapText="1" shrinkToFit="1"/>
      <protection locked="0"/>
    </xf>
    <xf numFmtId="174" fontId="48" fillId="7" borderId="42" xfId="0" applyNumberFormat="1" applyFont="1" applyFill="1" applyBorder="1" applyAlignment="1" applyProtection="1">
      <alignment horizontal="right"/>
      <protection/>
    </xf>
    <xf numFmtId="174" fontId="48" fillId="7" borderId="43" xfId="0" applyNumberFormat="1" applyFont="1" applyFill="1" applyBorder="1" applyAlignment="1" applyProtection="1">
      <alignment horizontal="right"/>
      <protection/>
    </xf>
    <xf numFmtId="49" fontId="57" fillId="0" borderId="17" xfId="0" applyNumberFormat="1" applyFont="1" applyFill="1" applyBorder="1" applyAlignment="1">
      <alignment horizontal="left" wrapText="1"/>
    </xf>
    <xf numFmtId="174" fontId="49" fillId="24" borderId="23" xfId="0" applyNumberFormat="1" applyFont="1" applyFill="1" applyBorder="1" applyAlignment="1" applyProtection="1">
      <alignment horizontal="right"/>
      <protection locked="0"/>
    </xf>
    <xf numFmtId="174" fontId="49" fillId="24" borderId="20" xfId="0" applyNumberFormat="1" applyFont="1" applyFill="1" applyBorder="1" applyAlignment="1" applyProtection="1">
      <alignment horizontal="right"/>
      <protection locked="0"/>
    </xf>
    <xf numFmtId="0" fontId="3" fillId="7" borderId="19" xfId="0" applyNumberFormat="1" applyFont="1" applyFill="1" applyBorder="1" applyAlignment="1" applyProtection="1">
      <alignment horizontal="left" wrapText="1"/>
      <protection locked="0"/>
    </xf>
    <xf numFmtId="0" fontId="3" fillId="7" borderId="44" xfId="0" applyNumberFormat="1" applyFont="1" applyFill="1" applyBorder="1" applyAlignment="1" applyProtection="1">
      <alignment horizontal="left" wrapText="1"/>
      <protection locked="0"/>
    </xf>
    <xf numFmtId="174" fontId="3" fillId="7" borderId="45" xfId="0" applyNumberFormat="1" applyFont="1" applyFill="1" applyBorder="1" applyAlignment="1" applyProtection="1">
      <alignment horizontal="center" vertical="center"/>
      <protection/>
    </xf>
    <xf numFmtId="0" fontId="49" fillId="20" borderId="17" xfId="0" applyNumberFormat="1" applyFont="1" applyFill="1" applyBorder="1" applyAlignment="1" applyProtection="1">
      <alignment horizontal="left" wrapText="1"/>
      <protection locked="0"/>
    </xf>
    <xf numFmtId="49" fontId="48" fillId="20" borderId="23" xfId="0" applyNumberFormat="1" applyFont="1" applyFill="1" applyBorder="1" applyAlignment="1" applyProtection="1">
      <alignment horizontal="left" wrapText="1"/>
      <protection locked="0"/>
    </xf>
    <xf numFmtId="49" fontId="49" fillId="20" borderId="23" xfId="0" applyNumberFormat="1" applyFont="1" applyFill="1" applyBorder="1" applyAlignment="1" applyProtection="1">
      <alignment/>
      <protection locked="0"/>
    </xf>
    <xf numFmtId="49" fontId="49" fillId="20" borderId="23" xfId="0" applyNumberFormat="1" applyFont="1" applyFill="1" applyBorder="1" applyAlignment="1" applyProtection="1">
      <alignment horizontal="left" wrapText="1"/>
      <protection locked="0"/>
    </xf>
    <xf numFmtId="174" fontId="48" fillId="20" borderId="23" xfId="0" applyNumberFormat="1" applyFont="1" applyFill="1" applyBorder="1" applyAlignment="1" applyProtection="1">
      <alignment horizontal="right"/>
      <protection/>
    </xf>
    <xf numFmtId="0" fontId="49" fillId="11" borderId="17" xfId="0" applyNumberFormat="1" applyFont="1" applyFill="1" applyBorder="1" applyAlignment="1" applyProtection="1">
      <alignment horizontal="left" wrapText="1"/>
      <protection locked="0"/>
    </xf>
    <xf numFmtId="49" fontId="50" fillId="11" borderId="23" xfId="0" applyNumberFormat="1" applyFont="1" applyFill="1" applyBorder="1" applyAlignment="1" applyProtection="1">
      <alignment horizontal="left" wrapText="1"/>
      <protection locked="0"/>
    </xf>
    <xf numFmtId="49" fontId="49" fillId="11" borderId="23" xfId="0" applyNumberFormat="1" applyFont="1" applyFill="1" applyBorder="1" applyAlignment="1" applyProtection="1">
      <alignment/>
      <protection locked="0"/>
    </xf>
    <xf numFmtId="49" fontId="50" fillId="11" borderId="23" xfId="0" applyNumberFormat="1" applyFont="1" applyFill="1" applyBorder="1" applyAlignment="1" applyProtection="1">
      <alignment horizontal="center" wrapText="1"/>
      <protection locked="0"/>
    </xf>
    <xf numFmtId="174" fontId="50" fillId="11" borderId="23" xfId="0" applyNumberFormat="1" applyFont="1" applyFill="1" applyBorder="1" applyAlignment="1" applyProtection="1">
      <alignment horizontal="right"/>
      <protection/>
    </xf>
    <xf numFmtId="49" fontId="57" fillId="0" borderId="4" xfId="0" applyNumberFormat="1" applyFont="1" applyFill="1" applyBorder="1" applyAlignment="1">
      <alignment horizontal="left" wrapText="1"/>
    </xf>
    <xf numFmtId="174" fontId="49" fillId="11" borderId="23" xfId="0" applyNumberFormat="1" applyFont="1" applyFill="1" applyBorder="1" applyAlignment="1" applyProtection="1">
      <alignment horizontal="right"/>
      <protection/>
    </xf>
    <xf numFmtId="0" fontId="49" fillId="7" borderId="17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/>
      <protection locked="0"/>
    </xf>
    <xf numFmtId="174" fontId="49" fillId="7" borderId="46" xfId="0" applyNumberFormat="1" applyFont="1" applyFill="1" applyBorder="1" applyAlignment="1" applyProtection="1">
      <alignment horizontal="right"/>
      <protection/>
    </xf>
    <xf numFmtId="2" fontId="55" fillId="0" borderId="4" xfId="0" applyNumberFormat="1" applyFont="1" applyFill="1" applyBorder="1" applyAlignment="1">
      <alignment horizontal="left" wrapText="1"/>
    </xf>
    <xf numFmtId="0" fontId="53" fillId="0" borderId="4" xfId="0" applyNumberFormat="1" applyFont="1" applyFill="1" applyBorder="1" applyAlignment="1">
      <alignment horizontal="left" wrapText="1"/>
    </xf>
    <xf numFmtId="174" fontId="53" fillId="0" borderId="4" xfId="0" applyNumberFormat="1" applyFont="1" applyFill="1" applyBorder="1" applyAlignment="1">
      <alignment horizontal="right" wrapText="1"/>
    </xf>
    <xf numFmtId="174" fontId="49" fillId="28" borderId="23" xfId="0" applyNumberFormat="1" applyFont="1" applyFill="1" applyBorder="1" applyAlignment="1" applyProtection="1">
      <alignment horizontal="right"/>
      <protection locked="0"/>
    </xf>
    <xf numFmtId="174" fontId="49" fillId="28" borderId="46" xfId="0" applyNumberFormat="1" applyFont="1" applyFill="1" applyBorder="1" applyAlignment="1" applyProtection="1">
      <alignment horizontal="right"/>
      <protection locked="0"/>
    </xf>
    <xf numFmtId="0" fontId="57" fillId="29" borderId="4" xfId="0" applyNumberFormat="1" applyFont="1" applyFill="1" applyBorder="1" applyAlignment="1">
      <alignment horizontal="left" wrapText="1"/>
    </xf>
    <xf numFmtId="49" fontId="49" fillId="29" borderId="23" xfId="0" applyNumberFormat="1" applyFont="1" applyFill="1" applyBorder="1" applyAlignment="1" applyProtection="1">
      <alignment horizontal="left" wrapText="1"/>
      <protection locked="0"/>
    </xf>
    <xf numFmtId="49" fontId="49" fillId="29" borderId="23" xfId="0" applyNumberFormat="1" applyFont="1" applyFill="1" applyBorder="1" applyAlignment="1" applyProtection="1">
      <alignment/>
      <protection locked="0"/>
    </xf>
    <xf numFmtId="174" fontId="49" fillId="29" borderId="23" xfId="0" applyNumberFormat="1" applyFont="1" applyFill="1" applyBorder="1" applyAlignment="1" applyProtection="1">
      <alignment horizontal="right"/>
      <protection locked="0"/>
    </xf>
    <xf numFmtId="174" fontId="49" fillId="29" borderId="46" xfId="0" applyNumberFormat="1" applyFont="1" applyFill="1" applyBorder="1" applyAlignment="1" applyProtection="1">
      <alignment horizontal="right"/>
      <protection locked="0"/>
    </xf>
    <xf numFmtId="0" fontId="49" fillId="29" borderId="17" xfId="0" applyNumberFormat="1" applyFont="1" applyFill="1" applyBorder="1" applyAlignment="1" applyProtection="1">
      <alignment horizontal="left" wrapText="1"/>
      <protection locked="0"/>
    </xf>
    <xf numFmtId="0" fontId="55" fillId="30" borderId="4" xfId="0" applyNumberFormat="1" applyFont="1" applyFill="1" applyBorder="1" applyAlignment="1">
      <alignment horizontal="left" wrapText="1"/>
    </xf>
    <xf numFmtId="49" fontId="55" fillId="30" borderId="4" xfId="0" applyNumberFormat="1" applyFont="1" applyFill="1" applyBorder="1" applyAlignment="1">
      <alignment horizontal="left" wrapText="1"/>
    </xf>
    <xf numFmtId="174" fontId="55" fillId="30" borderId="4" xfId="0" applyNumberFormat="1" applyFont="1" applyFill="1" applyBorder="1" applyAlignment="1">
      <alignment horizontal="right" wrapText="1"/>
    </xf>
    <xf numFmtId="0" fontId="49" fillId="24" borderId="38" xfId="0" applyNumberFormat="1" applyFont="1" applyFill="1" applyBorder="1" applyAlignment="1" applyProtection="1">
      <alignment horizontal="left" wrapText="1"/>
      <protection locked="0"/>
    </xf>
    <xf numFmtId="49" fontId="49" fillId="24" borderId="39" xfId="0" applyNumberFormat="1" applyFont="1" applyFill="1" applyBorder="1" applyAlignment="1" applyProtection="1">
      <alignment horizontal="left" wrapText="1"/>
      <protection locked="0"/>
    </xf>
    <xf numFmtId="49" fontId="49" fillId="0" borderId="39" xfId="0" applyNumberFormat="1" applyFont="1" applyFill="1" applyBorder="1" applyAlignment="1" applyProtection="1">
      <alignment/>
      <protection locked="0"/>
    </xf>
    <xf numFmtId="174" fontId="49" fillId="0" borderId="39" xfId="0" applyNumberFormat="1" applyFont="1" applyFill="1" applyBorder="1" applyAlignment="1" applyProtection="1">
      <alignment horizontal="right"/>
      <protection/>
    </xf>
    <xf numFmtId="174" fontId="49" fillId="0" borderId="40" xfId="0" applyNumberFormat="1" applyFont="1" applyFill="1" applyBorder="1" applyAlignment="1" applyProtection="1">
      <alignment horizontal="right"/>
      <protection/>
    </xf>
    <xf numFmtId="0" fontId="49" fillId="27" borderId="41" xfId="0" applyNumberFormat="1" applyFont="1" applyFill="1" applyBorder="1" applyAlignment="1" applyProtection="1">
      <alignment horizontal="left" wrapText="1"/>
      <protection locked="0"/>
    </xf>
    <xf numFmtId="49" fontId="48" fillId="27" borderId="42" xfId="0" applyNumberFormat="1" applyFont="1" applyFill="1" applyBorder="1" applyAlignment="1" applyProtection="1">
      <alignment horizontal="left" wrapText="1"/>
      <protection locked="0"/>
    </xf>
    <xf numFmtId="49" fontId="49" fillId="27" borderId="42" xfId="0" applyNumberFormat="1" applyFont="1" applyFill="1" applyBorder="1" applyAlignment="1" applyProtection="1">
      <alignment horizontal="left" wrapText="1"/>
      <protection locked="0"/>
    </xf>
    <xf numFmtId="49" fontId="49" fillId="27" borderId="42" xfId="0" applyNumberFormat="1" applyFont="1" applyFill="1" applyBorder="1" applyAlignment="1" applyProtection="1">
      <alignment/>
      <protection locked="0"/>
    </xf>
    <xf numFmtId="174" fontId="48" fillId="27" borderId="42" xfId="0" applyNumberFormat="1" applyFont="1" applyFill="1" applyBorder="1" applyAlignment="1" applyProtection="1">
      <alignment horizontal="right"/>
      <protection/>
    </xf>
    <xf numFmtId="174" fontId="48" fillId="27" borderId="43" xfId="0" applyNumberFormat="1" applyFont="1" applyFill="1" applyBorder="1" applyAlignment="1" applyProtection="1">
      <alignment horizontal="right"/>
      <protection/>
    </xf>
    <xf numFmtId="49" fontId="50" fillId="27" borderId="23" xfId="0" applyNumberFormat="1" applyFont="1" applyFill="1" applyBorder="1" applyAlignment="1" applyProtection="1">
      <alignment horizontal="left" wrapText="1"/>
      <protection locked="0"/>
    </xf>
    <xf numFmtId="49" fontId="49" fillId="27" borderId="23" xfId="0" applyNumberFormat="1" applyFont="1" applyFill="1" applyBorder="1" applyAlignment="1" applyProtection="1">
      <alignment/>
      <protection locked="0"/>
    </xf>
    <xf numFmtId="174" fontId="50" fillId="27" borderId="23" xfId="0" applyNumberFormat="1" applyFont="1" applyFill="1" applyBorder="1" applyAlignment="1" applyProtection="1">
      <alignment horizontal="right"/>
      <protection/>
    </xf>
    <xf numFmtId="174" fontId="50" fillId="27" borderId="20" xfId="0" applyNumberFormat="1" applyFont="1" applyFill="1" applyBorder="1" applyAlignment="1" applyProtection="1">
      <alignment horizontal="right"/>
      <protection/>
    </xf>
    <xf numFmtId="49" fontId="49" fillId="27" borderId="23" xfId="0" applyNumberFormat="1" applyFont="1" applyFill="1" applyBorder="1" applyAlignment="1" applyProtection="1">
      <alignment horizontal="left" wrapText="1"/>
      <protection locked="0"/>
    </xf>
    <xf numFmtId="174" fontId="49" fillId="27" borderId="23" xfId="0" applyNumberFormat="1" applyFont="1" applyFill="1" applyBorder="1" applyAlignment="1" applyProtection="1">
      <alignment horizontal="right"/>
      <protection/>
    </xf>
    <xf numFmtId="174" fontId="49" fillId="27" borderId="20" xfId="0" applyNumberFormat="1" applyFont="1" applyFill="1" applyBorder="1" applyAlignment="1" applyProtection="1">
      <alignment horizontal="right"/>
      <protection/>
    </xf>
    <xf numFmtId="0" fontId="49" fillId="31" borderId="38" xfId="0" applyNumberFormat="1" applyFont="1" applyFill="1" applyBorder="1" applyAlignment="1" applyProtection="1">
      <alignment horizontal="left" wrapText="1"/>
      <protection locked="0"/>
    </xf>
    <xf numFmtId="49" fontId="49" fillId="31" borderId="39" xfId="0" applyNumberFormat="1" applyFont="1" applyFill="1" applyBorder="1" applyAlignment="1" applyProtection="1">
      <alignment/>
      <protection locked="0"/>
    </xf>
    <xf numFmtId="0" fontId="49" fillId="31" borderId="39" xfId="0" applyNumberFormat="1" applyFont="1" applyFill="1" applyBorder="1" applyAlignment="1" applyProtection="1">
      <alignment horizontal="left" wrapText="1"/>
      <protection locked="0"/>
    </xf>
    <xf numFmtId="49" fontId="49" fillId="31" borderId="39" xfId="0" applyNumberFormat="1" applyFont="1" applyFill="1" applyBorder="1" applyAlignment="1" applyProtection="1">
      <alignment horizontal="left" wrapText="1"/>
      <protection locked="0"/>
    </xf>
    <xf numFmtId="174" fontId="51" fillId="31" borderId="39" xfId="0" applyNumberFormat="1" applyFont="1" applyFill="1" applyBorder="1" applyAlignment="1" applyProtection="1">
      <alignment horizontal="right" wrapText="1"/>
      <protection/>
    </xf>
    <xf numFmtId="174" fontId="51" fillId="31" borderId="40" xfId="0" applyNumberFormat="1" applyFont="1" applyFill="1" applyBorder="1" applyAlignment="1" applyProtection="1">
      <alignment horizontal="right" wrapText="1"/>
      <protection/>
    </xf>
    <xf numFmtId="0" fontId="49" fillId="32" borderId="41" xfId="0" applyNumberFormat="1" applyFont="1" applyFill="1" applyBorder="1" applyAlignment="1" applyProtection="1">
      <alignment horizontal="left" wrapText="1"/>
      <protection locked="0"/>
    </xf>
    <xf numFmtId="0" fontId="49" fillId="32" borderId="42" xfId="0" applyNumberFormat="1" applyFont="1" applyFill="1" applyBorder="1" applyAlignment="1" applyProtection="1">
      <alignment horizontal="left" wrapText="1"/>
      <protection locked="0"/>
    </xf>
    <xf numFmtId="0" fontId="49" fillId="32" borderId="17" xfId="0" applyNumberFormat="1" applyFont="1" applyFill="1" applyBorder="1" applyAlignment="1" applyProtection="1">
      <alignment horizontal="left" wrapText="1"/>
      <protection locked="0"/>
    </xf>
    <xf numFmtId="49" fontId="49" fillId="32" borderId="23" xfId="0" applyNumberFormat="1" applyFont="1" applyFill="1" applyBorder="1" applyAlignment="1" applyProtection="1">
      <alignment/>
      <protection locked="0"/>
    </xf>
    <xf numFmtId="0" fontId="49" fillId="32" borderId="23" xfId="0" applyNumberFormat="1" applyFont="1" applyFill="1" applyBorder="1" applyAlignment="1" applyProtection="1">
      <alignment horizontal="left" wrapText="1"/>
      <protection locked="0"/>
    </xf>
    <xf numFmtId="174" fontId="51" fillId="32" borderId="23" xfId="0" applyNumberFormat="1" applyFont="1" applyFill="1" applyBorder="1" applyAlignment="1" applyProtection="1">
      <alignment horizontal="right" wrapText="1"/>
      <protection/>
    </xf>
    <xf numFmtId="174" fontId="51" fillId="32" borderId="20" xfId="0" applyNumberFormat="1" applyFont="1" applyFill="1" applyBorder="1" applyAlignment="1" applyProtection="1">
      <alignment horizontal="right" wrapText="1"/>
      <protection/>
    </xf>
    <xf numFmtId="49" fontId="49" fillId="32" borderId="23" xfId="0" applyNumberFormat="1" applyFont="1" applyFill="1" applyBorder="1" applyAlignment="1" applyProtection="1">
      <alignment horizontal="left" wrapText="1"/>
      <protection locked="0"/>
    </xf>
    <xf numFmtId="0" fontId="55" fillId="32" borderId="4" xfId="0" applyNumberFormat="1" applyFont="1" applyFill="1" applyBorder="1" applyAlignment="1">
      <alignment horizontal="left" wrapText="1"/>
    </xf>
    <xf numFmtId="174" fontId="55" fillId="32" borderId="4" xfId="0" applyNumberFormat="1" applyFont="1" applyFill="1" applyBorder="1" applyAlignment="1">
      <alignment horizontal="right" wrapText="1"/>
    </xf>
    <xf numFmtId="0" fontId="49" fillId="27" borderId="42" xfId="0" applyNumberFormat="1" applyFont="1" applyFill="1" applyBorder="1" applyAlignment="1" applyProtection="1">
      <alignment horizontal="left" wrapText="1"/>
      <protection locked="0"/>
    </xf>
    <xf numFmtId="174" fontId="51" fillId="27" borderId="42" xfId="0" applyNumberFormat="1" applyFont="1" applyFill="1" applyBorder="1" applyAlignment="1" applyProtection="1">
      <alignment horizontal="right" wrapText="1"/>
      <protection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0" fontId="11" fillId="24" borderId="22" xfId="0" applyNumberFormat="1" applyFont="1" applyFill="1" applyBorder="1" applyAlignment="1" applyProtection="1">
      <alignment horizontal="left" wrapText="1"/>
      <protection locked="0"/>
    </xf>
    <xf numFmtId="174" fontId="11" fillId="7" borderId="22" xfId="0" applyNumberFormat="1" applyFont="1" applyFill="1" applyBorder="1" applyAlignment="1" applyProtection="1">
      <alignment horizontal="right"/>
      <protection/>
    </xf>
    <xf numFmtId="174" fontId="11" fillId="7" borderId="15" xfId="0" applyNumberFormat="1" applyFont="1" applyFill="1" applyBorder="1" applyAlignment="1" applyProtection="1">
      <alignment horizontal="right"/>
      <protection/>
    </xf>
    <xf numFmtId="49" fontId="11" fillId="24" borderId="17" xfId="0" applyNumberFormat="1" applyFont="1" applyFill="1" applyBorder="1" applyAlignment="1" applyProtection="1">
      <alignment horizontal="left" wrapText="1"/>
      <protection locked="0"/>
    </xf>
    <xf numFmtId="0" fontId="11" fillId="24" borderId="23" xfId="0" applyNumberFormat="1" applyFont="1" applyFill="1" applyBorder="1" applyAlignment="1" applyProtection="1">
      <alignment horizontal="left" wrapText="1"/>
      <protection locked="0"/>
    </xf>
    <xf numFmtId="174" fontId="11" fillId="7" borderId="23" xfId="0" applyNumberFormat="1" applyFont="1" applyFill="1" applyBorder="1" applyAlignment="1" applyProtection="1">
      <alignment horizontal="right"/>
      <protection/>
    </xf>
    <xf numFmtId="174" fontId="11" fillId="7" borderId="20" xfId="0" applyNumberFormat="1" applyFont="1" applyFill="1" applyBorder="1" applyAlignment="1" applyProtection="1">
      <alignment horizontal="right"/>
      <protection/>
    </xf>
    <xf numFmtId="49" fontId="11" fillId="29" borderId="17" xfId="0" applyNumberFormat="1" applyFont="1" applyFill="1" applyBorder="1" applyAlignment="1" applyProtection="1">
      <alignment horizontal="left" wrapText="1"/>
      <protection locked="0"/>
    </xf>
    <xf numFmtId="0" fontId="11" fillId="29" borderId="23" xfId="0" applyNumberFormat="1" applyFont="1" applyFill="1" applyBorder="1" applyAlignment="1" applyProtection="1">
      <alignment horizontal="left" wrapText="1"/>
      <protection locked="0"/>
    </xf>
    <xf numFmtId="174" fontId="11" fillId="29" borderId="23" xfId="0" applyNumberFormat="1" applyFont="1" applyFill="1" applyBorder="1" applyAlignment="1" applyProtection="1">
      <alignment horizontal="right"/>
      <protection locked="0"/>
    </xf>
    <xf numFmtId="174" fontId="11" fillId="29" borderId="20" xfId="0" applyNumberFormat="1" applyFont="1" applyFill="1" applyBorder="1" applyAlignment="1" applyProtection="1">
      <alignment horizontal="right"/>
      <protection locked="0"/>
    </xf>
    <xf numFmtId="0" fontId="58" fillId="24" borderId="36" xfId="69" applyFont="1" applyFill="1" applyBorder="1" applyAlignment="1" applyProtection="1">
      <alignment horizontal="left" vertical="top"/>
      <protection locked="0"/>
    </xf>
    <xf numFmtId="174" fontId="11" fillId="0" borderId="23" xfId="0" applyNumberFormat="1" applyFont="1" applyFill="1" applyBorder="1" applyAlignment="1" applyProtection="1">
      <alignment horizontal="right"/>
      <protection locked="0"/>
    </xf>
    <xf numFmtId="174" fontId="11" fillId="0" borderId="20" xfId="0" applyNumberFormat="1" applyFont="1" applyFill="1" applyBorder="1" applyAlignment="1" applyProtection="1">
      <alignment horizontal="right"/>
      <protection locked="0"/>
    </xf>
    <xf numFmtId="174" fontId="11" fillId="29" borderId="47" xfId="0" applyNumberFormat="1" applyFont="1" applyFill="1" applyBorder="1" applyAlignment="1" applyProtection="1">
      <alignment horizontal="right"/>
      <protection locked="0"/>
    </xf>
    <xf numFmtId="174" fontId="11" fillId="0" borderId="47" xfId="0" applyNumberFormat="1" applyFont="1" applyFill="1" applyBorder="1" applyAlignment="1" applyProtection="1">
      <alignment horizontal="right"/>
      <protection locked="0"/>
    </xf>
    <xf numFmtId="174" fontId="11" fillId="29" borderId="42" xfId="0" applyNumberFormat="1" applyFont="1" applyFill="1" applyBorder="1" applyAlignment="1" applyProtection="1">
      <alignment horizontal="right"/>
      <protection/>
    </xf>
    <xf numFmtId="174" fontId="11" fillId="29" borderId="23" xfId="0" applyNumberFormat="1" applyFont="1" applyFill="1" applyBorder="1" applyAlignment="1" applyProtection="1">
      <alignment horizontal="right"/>
      <protection/>
    </xf>
    <xf numFmtId="174" fontId="11" fillId="29" borderId="20" xfId="0" applyNumberFormat="1" applyFont="1" applyFill="1" applyBorder="1" applyAlignment="1" applyProtection="1">
      <alignment horizontal="right"/>
      <protection/>
    </xf>
    <xf numFmtId="49" fontId="11" fillId="24" borderId="18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0" borderId="24" xfId="0" applyNumberFormat="1" applyFont="1" applyFill="1" applyBorder="1" applyAlignment="1" applyProtection="1">
      <alignment horizontal="right"/>
      <protection locked="0"/>
    </xf>
    <xf numFmtId="174" fontId="11" fillId="0" borderId="21" xfId="0" applyNumberFormat="1" applyFont="1" applyFill="1" applyBorder="1" applyAlignment="1" applyProtection="1">
      <alignment horizontal="right"/>
      <protection locked="0"/>
    </xf>
    <xf numFmtId="0" fontId="59" fillId="7" borderId="30" xfId="0" applyNumberFormat="1" applyFont="1" applyFill="1" applyBorder="1" applyAlignment="1" applyProtection="1">
      <alignment horizontal="left" wrapText="1"/>
      <protection locked="0"/>
    </xf>
    <xf numFmtId="0" fontId="59" fillId="7" borderId="31" xfId="0" applyNumberFormat="1" applyFont="1" applyFill="1" applyBorder="1" applyAlignment="1" applyProtection="1">
      <alignment horizontal="left" wrapText="1"/>
      <protection locked="0"/>
    </xf>
    <xf numFmtId="174" fontId="59" fillId="7" borderId="31" xfId="0" applyNumberFormat="1" applyFont="1" applyFill="1" applyBorder="1" applyAlignment="1" applyProtection="1">
      <alignment horizontal="right"/>
      <protection/>
    </xf>
    <xf numFmtId="174" fontId="59" fillId="7" borderId="32" xfId="0" applyNumberFormat="1" applyFont="1" applyFill="1" applyBorder="1" applyAlignment="1" applyProtection="1">
      <alignment horizontal="right"/>
      <protection/>
    </xf>
    <xf numFmtId="0" fontId="58" fillId="24" borderId="36" xfId="69" applyFont="1" applyFill="1" applyBorder="1" applyAlignment="1" applyProtection="1">
      <alignment wrapText="1"/>
      <protection locked="0"/>
    </xf>
    <xf numFmtId="174" fontId="11" fillId="0" borderId="36" xfId="69" applyNumberFormat="1" applyFont="1" applyFill="1" applyBorder="1" applyProtection="1">
      <alignment/>
      <protection locked="0"/>
    </xf>
    <xf numFmtId="0" fontId="58" fillId="29" borderId="36" xfId="69" applyFont="1" applyFill="1" applyBorder="1" applyAlignment="1" applyProtection="1">
      <alignment horizontal="left" vertical="top"/>
      <protection locked="0"/>
    </xf>
    <xf numFmtId="0" fontId="58" fillId="29" borderId="36" xfId="69" applyFont="1" applyFill="1" applyBorder="1" applyAlignment="1" applyProtection="1">
      <alignment wrapText="1"/>
      <protection locked="0"/>
    </xf>
    <xf numFmtId="174" fontId="11" fillId="29" borderId="36" xfId="69" applyNumberFormat="1" applyFont="1" applyFill="1" applyBorder="1" applyProtection="1">
      <alignment/>
      <protection locked="0"/>
    </xf>
    <xf numFmtId="0" fontId="49" fillId="0" borderId="23" xfId="0" applyNumberFormat="1" applyFont="1" applyFill="1" applyBorder="1" applyAlignment="1" applyProtection="1">
      <alignment horizontal="left" wrapText="1"/>
      <protection locked="0"/>
    </xf>
    <xf numFmtId="49" fontId="53" fillId="22" borderId="4" xfId="0" applyNumberFormat="1" applyFont="1" applyFill="1" applyBorder="1" applyAlignment="1">
      <alignment horizontal="left" wrapText="1"/>
    </xf>
    <xf numFmtId="174" fontId="49" fillId="0" borderId="48" xfId="0" applyNumberFormat="1" applyFont="1" applyFill="1" applyBorder="1" applyAlignment="1" applyProtection="1">
      <alignment horizontal="right"/>
      <protection/>
    </xf>
    <xf numFmtId="4" fontId="47" fillId="7" borderId="3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7" fillId="0" borderId="26" xfId="0" applyFont="1" applyBorder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wrapText="1"/>
      <protection locked="0"/>
    </xf>
    <xf numFmtId="0" fontId="3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wrapText="1" shrinkToFit="1"/>
    </xf>
    <xf numFmtId="0" fontId="7" fillId="0" borderId="49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5" fillId="7" borderId="34" xfId="0" applyFont="1" applyFill="1" applyBorder="1" applyAlignment="1" applyProtection="1">
      <alignment horizontal="center" vertical="center"/>
      <protection locked="0"/>
    </xf>
    <xf numFmtId="0" fontId="51" fillId="7" borderId="50" xfId="0" applyFont="1" applyFill="1" applyBorder="1" applyAlignment="1" applyProtection="1">
      <alignment horizontal="center" vertical="center"/>
      <protection locked="0"/>
    </xf>
    <xf numFmtId="0" fontId="45" fillId="7" borderId="49" xfId="0" applyFont="1" applyFill="1" applyBorder="1" applyAlignment="1" applyProtection="1">
      <alignment horizontal="center" vertical="center"/>
      <protection locked="0"/>
    </xf>
    <xf numFmtId="0" fontId="45" fillId="7" borderId="14" xfId="0" applyFont="1" applyFill="1" applyBorder="1" applyAlignment="1" applyProtection="1">
      <alignment horizontal="center" vertical="center"/>
      <protection locked="0"/>
    </xf>
    <xf numFmtId="2" fontId="45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7" borderId="26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34" xfId="0" applyNumberFormat="1" applyFont="1" applyFill="1" applyBorder="1" applyAlignment="1" applyProtection="1">
      <alignment horizontal="center" vertical="center"/>
      <protection locked="0"/>
    </xf>
    <xf numFmtId="0" fontId="1" fillId="7" borderId="51" xfId="0" applyNumberFormat="1" applyFont="1" applyFill="1" applyBorder="1" applyAlignment="1" applyProtection="1">
      <alignment horizontal="center" vertical="center"/>
      <protection locked="0"/>
    </xf>
    <xf numFmtId="0" fontId="1" fillId="7" borderId="50" xfId="0" applyNumberFormat="1" applyFont="1" applyFill="1" applyBorder="1" applyAlignment="1" applyProtection="1">
      <alignment horizontal="center" vertical="center"/>
      <protection locked="0"/>
    </xf>
    <xf numFmtId="0" fontId="1" fillId="7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2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2" fontId="45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 wrapText="1" shrinkToFit="1"/>
      <protection locked="0"/>
    </xf>
    <xf numFmtId="0" fontId="6" fillId="0" borderId="55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5" fillId="0" borderId="37" xfId="60" applyFont="1" applyBorder="1" applyAlignment="1">
      <alignment horizontal="left" vertical="justify" wrapText="1"/>
      <protection/>
    </xf>
    <xf numFmtId="0" fontId="35" fillId="0" borderId="56" xfId="60" applyFont="1" applyBorder="1" applyAlignment="1">
      <alignment horizontal="left" vertical="justify" wrapText="1"/>
      <protection/>
    </xf>
    <xf numFmtId="0" fontId="35" fillId="0" borderId="57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34" fillId="0" borderId="36" xfId="60" applyFont="1" applyBorder="1" applyAlignment="1">
      <alignment horizontal="center"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9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2" name="Object 8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123825</xdr:rowOff>
    </xdr:to>
    <xdr:sp>
      <xdr:nvSpPr>
        <xdr:cNvPr id="4" name="Object 12" hidden="1"/>
        <xdr:cNvSpPr>
          <a:spLocks/>
        </xdr:cNvSpPr>
      </xdr:nvSpPr>
      <xdr:spPr>
        <a:xfrm>
          <a:off x="0" y="238125"/>
          <a:ext cx="647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123825</xdr:rowOff>
    </xdr:to>
    <xdr:sp>
      <xdr:nvSpPr>
        <xdr:cNvPr id="5" name="Object 11" hidden="1"/>
        <xdr:cNvSpPr>
          <a:spLocks/>
        </xdr:cNvSpPr>
      </xdr:nvSpPr>
      <xdr:spPr>
        <a:xfrm>
          <a:off x="0" y="238125"/>
          <a:ext cx="647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123825</xdr:rowOff>
    </xdr:to>
    <xdr:sp>
      <xdr:nvSpPr>
        <xdr:cNvPr id="6" name="Object 10" hidden="1"/>
        <xdr:cNvSpPr>
          <a:spLocks/>
        </xdr:cNvSpPr>
      </xdr:nvSpPr>
      <xdr:spPr>
        <a:xfrm>
          <a:off x="0" y="238125"/>
          <a:ext cx="6477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sung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85" zoomScaleNormal="85" zoomScalePageLayoutView="0" workbookViewId="0" topLeftCell="A2">
      <selection activeCell="C8" sqref="C8"/>
    </sheetView>
  </sheetViews>
  <sheetFormatPr defaultColWidth="9.00390625" defaultRowHeight="12.75"/>
  <cols>
    <col min="1" max="1" width="15.75390625" style="5" customWidth="1"/>
    <col min="2" max="2" width="31.00390625" style="6" customWidth="1"/>
    <col min="3" max="3" width="89.00390625" style="6" customWidth="1"/>
    <col min="4" max="16384" width="9.125" style="6" customWidth="1"/>
  </cols>
  <sheetData>
    <row r="1" ht="18.75">
      <c r="C1" s="158" t="s">
        <v>328</v>
      </c>
    </row>
    <row r="2" spans="1:3" ht="9.75" customHeight="1">
      <c r="A2" s="322"/>
      <c r="B2" s="322"/>
      <c r="C2" s="324" t="str">
        <f>прил8!F2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30.12.2021г №2 )</v>
      </c>
    </row>
    <row r="3" spans="1:3" ht="7.5" customHeight="1" hidden="1">
      <c r="A3" s="322"/>
      <c r="B3" s="322"/>
      <c r="C3" s="325"/>
    </row>
    <row r="4" spans="1:3" ht="18" hidden="1">
      <c r="A4" s="35"/>
      <c r="B4" s="35"/>
      <c r="C4" s="325"/>
    </row>
    <row r="5" spans="1:3" ht="18">
      <c r="A5" s="322"/>
      <c r="B5" s="322"/>
      <c r="C5" s="325"/>
    </row>
    <row r="6" spans="1:3" ht="87" customHeight="1">
      <c r="A6" s="35"/>
      <c r="B6" s="35"/>
      <c r="C6" s="325"/>
    </row>
    <row r="7" spans="1:3" ht="1.5" customHeight="1" hidden="1">
      <c r="A7" s="322"/>
      <c r="B7" s="322"/>
      <c r="C7" s="325"/>
    </row>
    <row r="8" spans="1:3" ht="32.25" customHeight="1">
      <c r="A8" s="322"/>
      <c r="B8" s="322"/>
      <c r="C8" s="22"/>
    </row>
    <row r="9" spans="1:3" ht="18.75">
      <c r="A9" s="323" t="s">
        <v>249</v>
      </c>
      <c r="B9" s="323"/>
      <c r="C9" s="323"/>
    </row>
    <row r="10" spans="1:3" ht="18.75">
      <c r="A10" s="323" t="s">
        <v>271</v>
      </c>
      <c r="B10" s="323"/>
      <c r="C10" s="323"/>
    </row>
    <row r="11" spans="1:3" ht="18.75">
      <c r="A11" s="323" t="s">
        <v>380</v>
      </c>
      <c r="B11" s="323"/>
      <c r="C11" s="323"/>
    </row>
    <row r="12" spans="1:3" ht="18.75">
      <c r="A12" s="323" t="s">
        <v>253</v>
      </c>
      <c r="B12" s="323"/>
      <c r="C12" s="323"/>
    </row>
    <row r="13" spans="1:3" ht="18.75">
      <c r="A13" s="63"/>
      <c r="B13" s="63"/>
      <c r="C13" s="63"/>
    </row>
    <row r="14" spans="1:3" ht="18.75" thickBot="1">
      <c r="A14" s="326"/>
      <c r="B14" s="326"/>
      <c r="C14" s="56"/>
    </row>
    <row r="15" spans="1:3" s="36" customFormat="1" ht="47.25" customHeight="1" thickBot="1">
      <c r="A15" s="327" t="s">
        <v>250</v>
      </c>
      <c r="B15" s="328"/>
      <c r="C15" s="329" t="s">
        <v>251</v>
      </c>
    </row>
    <row r="16" spans="1:3" s="36" customFormat="1" ht="79.5" customHeight="1" thickBot="1">
      <c r="A16" s="37" t="s">
        <v>254</v>
      </c>
      <c r="B16" s="55" t="s">
        <v>252</v>
      </c>
      <c r="C16" s="330"/>
    </row>
    <row r="17" spans="1:3" ht="75">
      <c r="A17" s="57">
        <v>933</v>
      </c>
      <c r="B17" s="118" t="s">
        <v>61</v>
      </c>
      <c r="C17" s="58" t="s">
        <v>62</v>
      </c>
    </row>
    <row r="18" spans="1:3" ht="75">
      <c r="A18" s="57">
        <v>933</v>
      </c>
      <c r="B18" s="118" t="s">
        <v>63</v>
      </c>
      <c r="C18" s="58" t="s">
        <v>64</v>
      </c>
    </row>
    <row r="19" spans="1:3" ht="37.5">
      <c r="A19" s="57">
        <v>933</v>
      </c>
      <c r="B19" s="118" t="s">
        <v>65</v>
      </c>
      <c r="C19" s="58" t="s">
        <v>66</v>
      </c>
    </row>
    <row r="20" spans="1:3" ht="75">
      <c r="A20" s="57">
        <v>933</v>
      </c>
      <c r="B20" s="118" t="s">
        <v>67</v>
      </c>
      <c r="C20" s="58" t="s">
        <v>68</v>
      </c>
    </row>
    <row r="21" spans="1:3" ht="37.5">
      <c r="A21" s="57">
        <v>933</v>
      </c>
      <c r="B21" s="118" t="s">
        <v>69</v>
      </c>
      <c r="C21" s="58" t="s">
        <v>70</v>
      </c>
    </row>
    <row r="22" spans="1:3" ht="37.5">
      <c r="A22" s="57">
        <v>933</v>
      </c>
      <c r="B22" s="118" t="s">
        <v>71</v>
      </c>
      <c r="C22" s="58" t="s">
        <v>72</v>
      </c>
    </row>
    <row r="23" spans="1:3" ht="56.25">
      <c r="A23" s="57">
        <v>933</v>
      </c>
      <c r="B23" s="118" t="s">
        <v>73</v>
      </c>
      <c r="C23" s="58" t="s">
        <v>74</v>
      </c>
    </row>
    <row r="24" spans="1:3" ht="37.5">
      <c r="A24" s="57">
        <v>933</v>
      </c>
      <c r="B24" s="118" t="s">
        <v>75</v>
      </c>
      <c r="C24" s="58" t="s">
        <v>76</v>
      </c>
    </row>
    <row r="25" spans="1:3" ht="37.5">
      <c r="A25" s="57">
        <v>933</v>
      </c>
      <c r="B25" s="118" t="s">
        <v>77</v>
      </c>
      <c r="C25" s="58" t="s">
        <v>78</v>
      </c>
    </row>
    <row r="26" spans="1:3" ht="37.5">
      <c r="A26" s="57">
        <v>933</v>
      </c>
      <c r="B26" s="118" t="s">
        <v>79</v>
      </c>
      <c r="C26" s="58" t="s">
        <v>80</v>
      </c>
    </row>
    <row r="27" spans="1:3" ht="93.75">
      <c r="A27" s="57">
        <v>933</v>
      </c>
      <c r="B27" s="118" t="s">
        <v>81</v>
      </c>
      <c r="C27" s="58" t="s">
        <v>82</v>
      </c>
    </row>
    <row r="28" spans="1:3" ht="93.75">
      <c r="A28" s="57">
        <v>933</v>
      </c>
      <c r="B28" s="118" t="s">
        <v>83</v>
      </c>
      <c r="C28" s="58" t="s">
        <v>84</v>
      </c>
    </row>
    <row r="29" spans="1:3" ht="93.75">
      <c r="A29" s="57">
        <v>933</v>
      </c>
      <c r="B29" s="118" t="s">
        <v>85</v>
      </c>
      <c r="C29" s="58" t="s">
        <v>86</v>
      </c>
    </row>
    <row r="30" spans="1:3" ht="93.75">
      <c r="A30" s="57">
        <v>933</v>
      </c>
      <c r="B30" s="118" t="s">
        <v>87</v>
      </c>
      <c r="C30" s="58" t="s">
        <v>88</v>
      </c>
    </row>
    <row r="31" spans="1:3" ht="37.5">
      <c r="A31" s="57">
        <v>933</v>
      </c>
      <c r="B31" s="118" t="s">
        <v>89</v>
      </c>
      <c r="C31" s="58" t="s">
        <v>132</v>
      </c>
    </row>
    <row r="32" spans="1:3" ht="75">
      <c r="A32" s="57">
        <v>933</v>
      </c>
      <c r="B32" s="118" t="s">
        <v>333</v>
      </c>
      <c r="C32" s="58" t="s">
        <v>334</v>
      </c>
    </row>
    <row r="33" spans="1:3" ht="37.5">
      <c r="A33" s="57">
        <v>933</v>
      </c>
      <c r="B33" s="118" t="s">
        <v>379</v>
      </c>
      <c r="C33" s="58" t="s">
        <v>90</v>
      </c>
    </row>
    <row r="34" spans="1:3" ht="37.5">
      <c r="A34" s="57">
        <v>933</v>
      </c>
      <c r="B34" s="118" t="s">
        <v>296</v>
      </c>
      <c r="C34" s="58" t="s">
        <v>60</v>
      </c>
    </row>
    <row r="35" spans="1:3" ht="18.75">
      <c r="A35" s="57">
        <v>933</v>
      </c>
      <c r="B35" s="118" t="s">
        <v>297</v>
      </c>
      <c r="C35" s="58" t="s">
        <v>55</v>
      </c>
    </row>
    <row r="36" spans="1:3" ht="56.25">
      <c r="A36" s="57">
        <v>933</v>
      </c>
      <c r="B36" s="118" t="s">
        <v>298</v>
      </c>
      <c r="C36" s="58" t="s">
        <v>52</v>
      </c>
    </row>
    <row r="37" spans="1:3" ht="37.5">
      <c r="A37" s="57">
        <v>933</v>
      </c>
      <c r="B37" s="118" t="s">
        <v>299</v>
      </c>
      <c r="C37" s="58" t="s">
        <v>54</v>
      </c>
    </row>
    <row r="38" spans="1:3" ht="75">
      <c r="A38" s="57">
        <v>933</v>
      </c>
      <c r="B38" s="118" t="s">
        <v>300</v>
      </c>
      <c r="C38" s="58" t="s">
        <v>56</v>
      </c>
    </row>
    <row r="39" spans="1:3" ht="37.5">
      <c r="A39" s="57">
        <v>933</v>
      </c>
      <c r="B39" s="118" t="s">
        <v>301</v>
      </c>
      <c r="C39" s="58" t="s">
        <v>58</v>
      </c>
    </row>
    <row r="40" spans="1:3" ht="18.75">
      <c r="A40" s="57">
        <v>933</v>
      </c>
      <c r="B40" s="118" t="s">
        <v>302</v>
      </c>
      <c r="C40" s="58" t="s">
        <v>59</v>
      </c>
    </row>
    <row r="41" spans="1:3" ht="57" thickBot="1">
      <c r="A41" s="57">
        <v>933</v>
      </c>
      <c r="B41" s="130" t="s">
        <v>303</v>
      </c>
      <c r="C41" s="117" t="s">
        <v>304</v>
      </c>
    </row>
    <row r="42" spans="1:3" ht="57" thickBot="1">
      <c r="A42" s="116">
        <v>933</v>
      </c>
      <c r="B42" s="130" t="s">
        <v>305</v>
      </c>
      <c r="C42" s="117" t="s">
        <v>306</v>
      </c>
    </row>
    <row r="43" spans="1:3" ht="93.75">
      <c r="A43" s="161">
        <v>933</v>
      </c>
      <c r="B43" s="162" t="s">
        <v>307</v>
      </c>
      <c r="C43" s="163" t="s">
        <v>308</v>
      </c>
    </row>
    <row r="44" spans="1:3" ht="18.75">
      <c r="A44" s="164">
        <v>933</v>
      </c>
      <c r="B44" s="165" t="s">
        <v>91</v>
      </c>
      <c r="C44" s="166" t="s">
        <v>184</v>
      </c>
    </row>
    <row r="45" spans="1:3" ht="18.75">
      <c r="A45" s="164">
        <v>933</v>
      </c>
      <c r="B45" s="165" t="s">
        <v>92</v>
      </c>
      <c r="C45" s="166" t="s">
        <v>185</v>
      </c>
    </row>
    <row r="46" spans="1:3" ht="18.75">
      <c r="A46" s="167">
        <v>933</v>
      </c>
      <c r="B46" s="165" t="s">
        <v>309</v>
      </c>
      <c r="C46" s="166" t="s">
        <v>31</v>
      </c>
    </row>
  </sheetData>
  <sheetProtection formatCells="0" formatColumns="0" formatRows="0" insertColumns="0" insertRows="0"/>
  <mergeCells count="13">
    <mergeCell ref="A14:B14"/>
    <mergeCell ref="A10:C10"/>
    <mergeCell ref="A12:C12"/>
    <mergeCell ref="A15:B15"/>
    <mergeCell ref="C15:C16"/>
    <mergeCell ref="A11:C11"/>
    <mergeCell ref="A2:B2"/>
    <mergeCell ref="A3:B3"/>
    <mergeCell ref="A8:B8"/>
    <mergeCell ref="A9:C9"/>
    <mergeCell ref="A5:B5"/>
    <mergeCell ref="A7:B7"/>
    <mergeCell ref="C2:C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12.125" style="1" customWidth="1"/>
    <col min="2" max="2" width="43.75390625" style="1" bestFit="1" customWidth="1"/>
    <col min="3" max="3" width="75.8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ht="18.75">
      <c r="C1" s="159" t="s">
        <v>329</v>
      </c>
    </row>
    <row r="2" spans="3:4" ht="126" customHeight="1">
      <c r="C2" s="331" t="str">
        <f>прил8!F2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30.12.2021г №2 )</v>
      </c>
      <c r="D2" s="2"/>
    </row>
    <row r="3" spans="3:4" ht="5.25" customHeight="1">
      <c r="C3" s="325"/>
      <c r="D3" s="2"/>
    </row>
    <row r="4" spans="3:4" ht="12.75" hidden="1">
      <c r="C4" s="325"/>
      <c r="D4" s="2"/>
    </row>
    <row r="5" spans="3:4" ht="12.75" hidden="1">
      <c r="C5" s="325"/>
      <c r="D5" s="2"/>
    </row>
    <row r="6" spans="3:4" ht="12.75" hidden="1">
      <c r="C6" s="325"/>
      <c r="D6" s="2"/>
    </row>
    <row r="7" spans="2:9" s="11" customFormat="1" ht="18.75" hidden="1">
      <c r="B7" s="4"/>
      <c r="C7" s="325"/>
      <c r="D7" s="22"/>
      <c r="E7" s="13"/>
      <c r="H7" s="10"/>
      <c r="I7" s="10"/>
    </row>
    <row r="8" spans="2:4" ht="53.25" customHeight="1">
      <c r="B8" s="3"/>
      <c r="C8" s="22"/>
      <c r="D8" s="22"/>
    </row>
    <row r="9" spans="1:5" ht="20.25" customHeight="1">
      <c r="A9" s="332" t="s">
        <v>249</v>
      </c>
      <c r="B9" s="332"/>
      <c r="C9" s="332"/>
      <c r="D9" s="50"/>
      <c r="E9" s="50"/>
    </row>
    <row r="10" spans="1:3" ht="54.75" customHeight="1">
      <c r="A10" s="332" t="s">
        <v>381</v>
      </c>
      <c r="B10" s="332"/>
      <c r="C10" s="332"/>
    </row>
    <row r="11" spans="2:3" ht="12.75" customHeight="1">
      <c r="B11" s="49"/>
      <c r="C11" s="49"/>
    </row>
    <row r="12" spans="2:3" ht="12.75" customHeight="1">
      <c r="B12" s="49"/>
      <c r="C12" s="49"/>
    </row>
    <row r="13" spans="2:3" ht="15.75" customHeight="1" hidden="1" thickBot="1">
      <c r="B13" s="49"/>
      <c r="C13" s="49"/>
    </row>
    <row r="14" spans="2:3" ht="16.5" thickBot="1">
      <c r="B14" s="333"/>
      <c r="C14" s="333"/>
    </row>
    <row r="15" spans="1:3" s="35" customFormat="1" ht="32.25" customHeight="1" thickBot="1">
      <c r="A15" s="334" t="s">
        <v>250</v>
      </c>
      <c r="B15" s="335"/>
      <c r="C15" s="336" t="s">
        <v>255</v>
      </c>
    </row>
    <row r="16" spans="1:3" s="35" customFormat="1" ht="48" thickBot="1">
      <c r="A16" s="42" t="s">
        <v>216</v>
      </c>
      <c r="B16" s="42" t="s">
        <v>26</v>
      </c>
      <c r="C16" s="337"/>
    </row>
    <row r="17" spans="1:3" s="43" customFormat="1" ht="31.5">
      <c r="A17" s="39">
        <v>933</v>
      </c>
      <c r="B17" s="46"/>
      <c r="C17" s="38" t="s">
        <v>395</v>
      </c>
    </row>
    <row r="18" spans="1:3" s="43" customFormat="1" ht="31.5">
      <c r="A18" s="40">
        <v>933</v>
      </c>
      <c r="B18" s="47" t="s">
        <v>276</v>
      </c>
      <c r="C18" s="44" t="s">
        <v>282</v>
      </c>
    </row>
    <row r="19" spans="1:3" s="43" customFormat="1" ht="31.5">
      <c r="A19" s="40">
        <v>933</v>
      </c>
      <c r="B19" s="47" t="s">
        <v>277</v>
      </c>
      <c r="C19" s="44" t="s">
        <v>283</v>
      </c>
    </row>
    <row r="20" spans="1:3" s="43" customFormat="1" ht="47.25">
      <c r="A20" s="40">
        <v>933</v>
      </c>
      <c r="B20" s="47" t="s">
        <v>272</v>
      </c>
      <c r="C20" s="44" t="s">
        <v>278</v>
      </c>
    </row>
    <row r="21" spans="1:3" s="43" customFormat="1" ht="47.25">
      <c r="A21" s="40">
        <v>933</v>
      </c>
      <c r="B21" s="47" t="s">
        <v>273</v>
      </c>
      <c r="C21" s="44" t="s">
        <v>279</v>
      </c>
    </row>
    <row r="22" spans="1:3" s="43" customFormat="1" ht="31.5">
      <c r="A22" s="40">
        <v>933</v>
      </c>
      <c r="B22" s="47" t="s">
        <v>274</v>
      </c>
      <c r="C22" s="44" t="s">
        <v>280</v>
      </c>
    </row>
    <row r="23" spans="1:3" s="43" customFormat="1" ht="32.25" thickBot="1">
      <c r="A23" s="41">
        <v>933</v>
      </c>
      <c r="B23" s="48" t="s">
        <v>275</v>
      </c>
      <c r="C23" s="45" t="s">
        <v>281</v>
      </c>
    </row>
  </sheetData>
  <sheetProtection formatCells="0" formatColumns="0" formatRows="0" insertColumns="0" insertRows="0"/>
  <mergeCells count="6">
    <mergeCell ref="C2:C7"/>
    <mergeCell ref="A9:C9"/>
    <mergeCell ref="A10:C10"/>
    <mergeCell ref="B14:C14"/>
    <mergeCell ref="A15:B15"/>
    <mergeCell ref="C15:C16"/>
  </mergeCells>
  <conditionalFormatting sqref="B8">
    <cfRule type="expression" priority="1" dxfId="0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5" zoomScaleNormal="85" zoomScalePageLayoutView="0" workbookViewId="0" topLeftCell="B13">
      <selection activeCell="C2" sqref="C2:E7"/>
    </sheetView>
  </sheetViews>
  <sheetFormatPr defaultColWidth="9.00390625" defaultRowHeight="12.75"/>
  <cols>
    <col min="1" max="1" width="28.75390625" style="5" customWidth="1"/>
    <col min="2" max="2" width="97.75390625" style="6" customWidth="1"/>
    <col min="3" max="4" width="14.375" style="12" customWidth="1"/>
    <col min="5" max="5" width="17.875" style="12" customWidth="1"/>
    <col min="6" max="6" width="22.875" style="6" customWidth="1"/>
    <col min="7" max="9" width="18.625" style="6" customWidth="1"/>
    <col min="10" max="10" width="14.375" style="6" bestFit="1" customWidth="1"/>
    <col min="11" max="16384" width="9.125" style="6" customWidth="1"/>
  </cols>
  <sheetData>
    <row r="1" ht="32.25" customHeight="1">
      <c r="C1" s="21" t="s">
        <v>270</v>
      </c>
    </row>
    <row r="2" spans="3:5" s="20" customFormat="1" ht="1.5" customHeight="1">
      <c r="C2" s="331" t="str">
        <f>прил2!C2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30.12.2021г №2 )</v>
      </c>
      <c r="D2" s="338"/>
      <c r="E2" s="338"/>
    </row>
    <row r="3" spans="3:5" s="20" customFormat="1" ht="12.75">
      <c r="C3" s="338"/>
      <c r="D3" s="338"/>
      <c r="E3" s="338"/>
    </row>
    <row r="4" spans="3:5" ht="18">
      <c r="C4" s="338"/>
      <c r="D4" s="338"/>
      <c r="E4" s="338"/>
    </row>
    <row r="5" spans="3:5" ht="18">
      <c r="C5" s="338"/>
      <c r="D5" s="338"/>
      <c r="E5" s="338"/>
    </row>
    <row r="6" spans="3:5" ht="18">
      <c r="C6" s="338"/>
      <c r="D6" s="338"/>
      <c r="E6" s="338"/>
    </row>
    <row r="7" spans="3:5" ht="186.75" customHeight="1">
      <c r="C7" s="338"/>
      <c r="D7" s="338"/>
      <c r="E7" s="338"/>
    </row>
    <row r="8" spans="1:5" ht="18" customHeight="1">
      <c r="A8" s="339" t="s">
        <v>396</v>
      </c>
      <c r="B8" s="339"/>
      <c r="C8" s="339"/>
      <c r="D8" s="339"/>
      <c r="E8" s="339"/>
    </row>
    <row r="9" spans="1:5" ht="18">
      <c r="A9" s="339"/>
      <c r="B9" s="339"/>
      <c r="C9" s="339"/>
      <c r="D9" s="339"/>
      <c r="E9" s="339"/>
    </row>
    <row r="10" spans="1:5" ht="18">
      <c r="A10" s="339"/>
      <c r="B10" s="339"/>
      <c r="C10" s="339"/>
      <c r="D10" s="339"/>
      <c r="E10" s="339"/>
    </row>
    <row r="11" spans="1:5" ht="18">
      <c r="A11" s="51"/>
      <c r="B11" s="51"/>
      <c r="C11" s="51"/>
      <c r="D11" s="51"/>
      <c r="E11" s="51"/>
    </row>
    <row r="12" spans="1:5" ht="18.75" thickBot="1">
      <c r="A12" s="7"/>
      <c r="B12" s="8"/>
      <c r="C12" s="23"/>
      <c r="D12" s="23"/>
      <c r="E12" s="23"/>
    </row>
    <row r="13" spans="1:9" ht="13.5" customHeight="1" thickBot="1">
      <c r="A13" s="340" t="s">
        <v>248</v>
      </c>
      <c r="B13" s="342" t="s">
        <v>238</v>
      </c>
      <c r="C13" s="344" t="s">
        <v>7</v>
      </c>
      <c r="D13" s="345"/>
      <c r="E13" s="346"/>
      <c r="G13" s="52">
        <v>2021</v>
      </c>
      <c r="H13" s="52">
        <v>2022</v>
      </c>
      <c r="I13" s="52">
        <v>2023</v>
      </c>
    </row>
    <row r="14" spans="1:9" ht="18" customHeight="1" thickBot="1">
      <c r="A14" s="341"/>
      <c r="B14" s="343"/>
      <c r="C14" s="131" t="s">
        <v>295</v>
      </c>
      <c r="D14" s="132" t="s">
        <v>320</v>
      </c>
      <c r="E14" s="132" t="s">
        <v>358</v>
      </c>
      <c r="G14" s="136">
        <f>790+229.96</f>
        <v>1019.96</v>
      </c>
      <c r="H14" s="136">
        <v>776.8</v>
      </c>
      <c r="I14" s="195">
        <v>749.9</v>
      </c>
    </row>
    <row r="15" spans="1:10" s="32" customFormat="1" ht="17.25" thickBot="1">
      <c r="A15" s="309" t="s">
        <v>0</v>
      </c>
      <c r="B15" s="310" t="s">
        <v>131</v>
      </c>
      <c r="C15" s="311">
        <f>C16</f>
        <v>2589.3500000000004</v>
      </c>
      <c r="D15" s="311">
        <f>D16+D38</f>
        <v>559.4000000000001</v>
      </c>
      <c r="E15" s="312">
        <f>E16+E38</f>
        <v>562.1</v>
      </c>
      <c r="F15" s="61"/>
      <c r="G15" s="106">
        <f>C15+G14</f>
        <v>3609.3100000000004</v>
      </c>
      <c r="H15" s="106">
        <f>D15+H14</f>
        <v>1336.2</v>
      </c>
      <c r="I15" s="106">
        <f>E15+I14</f>
        <v>1312</v>
      </c>
      <c r="J15" s="61"/>
    </row>
    <row r="16" spans="1:10" s="32" customFormat="1" ht="16.5">
      <c r="A16" s="285" t="s">
        <v>1</v>
      </c>
      <c r="B16" s="286" t="s">
        <v>23</v>
      </c>
      <c r="C16" s="287">
        <f>C17+C23+C28+C33</f>
        <v>2589.3500000000004</v>
      </c>
      <c r="D16" s="287">
        <f>D17+D23+D28+D33</f>
        <v>559.4000000000001</v>
      </c>
      <c r="E16" s="288">
        <f>E17+E23+E28+E33</f>
        <v>562.1</v>
      </c>
      <c r="F16" s="61"/>
      <c r="G16" s="107">
        <f>прил4!I13</f>
        <v>3699.0430000000006</v>
      </c>
      <c r="H16" s="107">
        <f>прил4!J13</f>
        <v>1336.2000000000003</v>
      </c>
      <c r="I16" s="107">
        <f>прил4!K13</f>
        <v>1311.94</v>
      </c>
      <c r="J16" s="61"/>
    </row>
    <row r="17" spans="1:10" s="33" customFormat="1" ht="17.25" thickBot="1">
      <c r="A17" s="289" t="s">
        <v>310</v>
      </c>
      <c r="B17" s="290" t="s">
        <v>158</v>
      </c>
      <c r="C17" s="291">
        <f aca="true" t="shared" si="0" ref="C17:E18">C18</f>
        <v>787.2</v>
      </c>
      <c r="D17" s="291">
        <f t="shared" si="0"/>
        <v>0</v>
      </c>
      <c r="E17" s="292">
        <f t="shared" si="0"/>
        <v>0</v>
      </c>
      <c r="F17" s="61"/>
      <c r="G17" s="108">
        <f>G15-G16</f>
        <v>-89.73300000000017</v>
      </c>
      <c r="H17" s="108">
        <f>H15-H16</f>
        <v>0</v>
      </c>
      <c r="I17" s="108">
        <f>I15-I16</f>
        <v>0.05999999999994543</v>
      </c>
      <c r="J17" s="61"/>
    </row>
    <row r="18" spans="1:10" s="34" customFormat="1" ht="18">
      <c r="A18" s="289" t="s">
        <v>311</v>
      </c>
      <c r="B18" s="290" t="s">
        <v>30</v>
      </c>
      <c r="C18" s="291">
        <f>C19+C21</f>
        <v>787.2</v>
      </c>
      <c r="D18" s="291">
        <f t="shared" si="0"/>
        <v>0</v>
      </c>
      <c r="E18" s="292">
        <f t="shared" si="0"/>
        <v>0</v>
      </c>
      <c r="F18" s="61"/>
      <c r="H18" s="6"/>
      <c r="J18" s="61"/>
    </row>
    <row r="19" spans="1:10" s="34" customFormat="1" ht="30" customHeight="1" hidden="1">
      <c r="A19" s="293" t="s">
        <v>296</v>
      </c>
      <c r="B19" s="294" t="s">
        <v>60</v>
      </c>
      <c r="C19" s="295">
        <f>C20</f>
        <v>0</v>
      </c>
      <c r="D19" s="295"/>
      <c r="E19" s="296"/>
      <c r="F19" s="61"/>
      <c r="J19" s="61"/>
    </row>
    <row r="20" spans="1:10" s="34" customFormat="1" ht="30" customHeight="1" hidden="1">
      <c r="A20" s="297" t="s">
        <v>296</v>
      </c>
      <c r="B20" s="313" t="s">
        <v>390</v>
      </c>
      <c r="C20" s="314"/>
      <c r="D20" s="298"/>
      <c r="E20" s="299"/>
      <c r="F20" s="61"/>
      <c r="J20" s="61"/>
    </row>
    <row r="21" spans="1:10" s="34" customFormat="1" ht="30" customHeight="1">
      <c r="A21" s="315" t="s">
        <v>391</v>
      </c>
      <c r="B21" s="316" t="s">
        <v>392</v>
      </c>
      <c r="C21" s="317">
        <f>C22</f>
        <v>787.2</v>
      </c>
      <c r="D21" s="300">
        <v>0</v>
      </c>
      <c r="E21" s="296">
        <v>0</v>
      </c>
      <c r="F21" s="61"/>
      <c r="J21" s="61"/>
    </row>
    <row r="22" spans="1:10" s="34" customFormat="1" ht="30" customHeight="1">
      <c r="A22" s="297" t="s">
        <v>393</v>
      </c>
      <c r="B22" s="313" t="s">
        <v>394</v>
      </c>
      <c r="C22" s="314">
        <v>787.2</v>
      </c>
      <c r="D22" s="301">
        <v>0</v>
      </c>
      <c r="E22" s="299">
        <v>0</v>
      </c>
      <c r="F22" s="61"/>
      <c r="J22" s="61"/>
    </row>
    <row r="23" spans="1:10" s="33" customFormat="1" ht="30" customHeight="1">
      <c r="A23" s="293" t="s">
        <v>312</v>
      </c>
      <c r="B23" s="294" t="s">
        <v>232</v>
      </c>
      <c r="C23" s="302">
        <f>C24+C26</f>
        <v>1087.29</v>
      </c>
      <c r="D23" s="303">
        <f>D24+D26</f>
        <v>0</v>
      </c>
      <c r="E23" s="304">
        <f>E24+E26</f>
        <v>0</v>
      </c>
      <c r="F23" s="61"/>
      <c r="G23" s="62"/>
      <c r="H23" s="60"/>
      <c r="J23" s="61"/>
    </row>
    <row r="24" spans="1:10" ht="45.75" hidden="1">
      <c r="A24" s="289" t="s">
        <v>313</v>
      </c>
      <c r="B24" s="290" t="s">
        <v>120</v>
      </c>
      <c r="C24" s="291"/>
      <c r="D24" s="291"/>
      <c r="E24" s="292"/>
      <c r="F24" s="61"/>
      <c r="G24" s="62"/>
      <c r="H24" s="59"/>
      <c r="J24" s="61"/>
    </row>
    <row r="25" spans="1:8" ht="18.75">
      <c r="A25" s="289" t="s">
        <v>337</v>
      </c>
      <c r="B25" s="290" t="s">
        <v>336</v>
      </c>
      <c r="C25" s="291">
        <f>C26</f>
        <v>1087.29</v>
      </c>
      <c r="D25" s="291">
        <f>D26</f>
        <v>0</v>
      </c>
      <c r="E25" s="292">
        <f>E26</f>
        <v>0</v>
      </c>
      <c r="F25" s="61"/>
      <c r="G25" s="62"/>
      <c r="H25" s="59"/>
    </row>
    <row r="26" spans="1:10" ht="18.75">
      <c r="A26" s="289" t="s">
        <v>314</v>
      </c>
      <c r="B26" s="290" t="s">
        <v>262</v>
      </c>
      <c r="C26" s="298">
        <f>SUM(C27:C27)</f>
        <v>1087.29</v>
      </c>
      <c r="D26" s="298">
        <f>SUM(D27:D27)</f>
        <v>0</v>
      </c>
      <c r="E26" s="299">
        <f>SUM(E27:E27)</f>
        <v>0</v>
      </c>
      <c r="F26" s="61"/>
      <c r="G26" s="62"/>
      <c r="H26" s="59"/>
      <c r="J26" s="61"/>
    </row>
    <row r="27" spans="1:8" ht="18.75">
      <c r="A27" s="289" t="s">
        <v>297</v>
      </c>
      <c r="B27" s="290" t="s">
        <v>55</v>
      </c>
      <c r="C27" s="298">
        <f>590.4+170+16.89+250+60</f>
        <v>1087.29</v>
      </c>
      <c r="D27" s="298">
        <v>0</v>
      </c>
      <c r="E27" s="299">
        <v>0</v>
      </c>
      <c r="F27" s="61"/>
      <c r="G27" s="62"/>
      <c r="H27" s="59"/>
    </row>
    <row r="28" spans="1:10" s="9" customFormat="1" ht="18.75">
      <c r="A28" s="293" t="s">
        <v>315</v>
      </c>
      <c r="B28" s="294" t="s">
        <v>130</v>
      </c>
      <c r="C28" s="303">
        <f>C29+C31</f>
        <v>87.2</v>
      </c>
      <c r="D28" s="303">
        <f>D29+D31</f>
        <v>87.80000000000001</v>
      </c>
      <c r="E28" s="304">
        <f>E29+E31</f>
        <v>90.5</v>
      </c>
      <c r="F28" s="61"/>
      <c r="G28" s="62"/>
      <c r="H28" s="59"/>
      <c r="J28" s="61"/>
    </row>
    <row r="29" spans="1:10" ht="30.75">
      <c r="A29" s="289" t="s">
        <v>316</v>
      </c>
      <c r="B29" s="290" t="s">
        <v>268</v>
      </c>
      <c r="C29" s="291">
        <f>C30</f>
        <v>0.4</v>
      </c>
      <c r="D29" s="291">
        <f>D30</f>
        <v>0.4</v>
      </c>
      <c r="E29" s="292">
        <f>E30</f>
        <v>0.4</v>
      </c>
      <c r="F29" s="61"/>
      <c r="H29" s="59"/>
      <c r="J29" s="61"/>
    </row>
    <row r="30" spans="1:10" ht="30.75">
      <c r="A30" s="289" t="s">
        <v>299</v>
      </c>
      <c r="B30" s="290" t="s">
        <v>54</v>
      </c>
      <c r="C30" s="298">
        <v>0.4</v>
      </c>
      <c r="D30" s="298">
        <v>0.4</v>
      </c>
      <c r="E30" s="299">
        <v>0.4</v>
      </c>
      <c r="F30" s="61"/>
      <c r="H30" s="59"/>
      <c r="J30" s="61"/>
    </row>
    <row r="31" spans="1:10" ht="30.75">
      <c r="A31" s="289" t="s">
        <v>317</v>
      </c>
      <c r="B31" s="290" t="s">
        <v>53</v>
      </c>
      <c r="C31" s="291">
        <f>C32</f>
        <v>86.8</v>
      </c>
      <c r="D31" s="291">
        <f>D32</f>
        <v>87.4</v>
      </c>
      <c r="E31" s="292">
        <f>E32</f>
        <v>90.1</v>
      </c>
      <c r="F31" s="61"/>
      <c r="H31" s="59"/>
      <c r="J31" s="61"/>
    </row>
    <row r="32" spans="1:10" ht="30.75">
      <c r="A32" s="289" t="s">
        <v>298</v>
      </c>
      <c r="B32" s="290" t="s">
        <v>52</v>
      </c>
      <c r="C32" s="298">
        <v>86.8</v>
      </c>
      <c r="D32" s="298">
        <v>87.4</v>
      </c>
      <c r="E32" s="299">
        <v>90.1</v>
      </c>
      <c r="F32" s="61"/>
      <c r="H32" s="59"/>
      <c r="J32" s="61"/>
    </row>
    <row r="33" spans="1:10" s="9" customFormat="1" ht="18.75">
      <c r="A33" s="293" t="s">
        <v>318</v>
      </c>
      <c r="B33" s="294" t="s">
        <v>95</v>
      </c>
      <c r="C33" s="303">
        <f>C34+C36+C38</f>
        <v>627.6600000000001</v>
      </c>
      <c r="D33" s="303">
        <f>D34+D36</f>
        <v>471.6</v>
      </c>
      <c r="E33" s="304">
        <f>E34+E36</f>
        <v>471.6</v>
      </c>
      <c r="F33" s="61"/>
      <c r="H33" s="59"/>
      <c r="J33" s="61"/>
    </row>
    <row r="34" spans="1:8" ht="45.75">
      <c r="A34" s="289" t="s">
        <v>319</v>
      </c>
      <c r="B34" s="290" t="s">
        <v>127</v>
      </c>
      <c r="C34" s="291">
        <f>C35</f>
        <v>571.6</v>
      </c>
      <c r="D34" s="291">
        <f>D35</f>
        <v>471.6</v>
      </c>
      <c r="E34" s="292">
        <f>E35</f>
        <v>471.6</v>
      </c>
      <c r="F34" s="60"/>
      <c r="H34" s="59"/>
    </row>
    <row r="35" spans="1:8" ht="45.75">
      <c r="A35" s="289" t="s">
        <v>300</v>
      </c>
      <c r="B35" s="290" t="s">
        <v>56</v>
      </c>
      <c r="C35" s="298">
        <f>471.6+100</f>
        <v>571.6</v>
      </c>
      <c r="D35" s="298">
        <v>471.6</v>
      </c>
      <c r="E35" s="299">
        <v>471.6</v>
      </c>
      <c r="F35" s="60"/>
      <c r="H35" s="59"/>
    </row>
    <row r="36" spans="1:10" ht="18.75" hidden="1">
      <c r="A36" s="289" t="s">
        <v>314</v>
      </c>
      <c r="B36" s="290" t="s">
        <v>57</v>
      </c>
      <c r="C36" s="291">
        <f>C37</f>
        <v>0</v>
      </c>
      <c r="D36" s="291">
        <f>D37</f>
        <v>0</v>
      </c>
      <c r="E36" s="292">
        <f>E37</f>
        <v>0</v>
      </c>
      <c r="F36" s="61"/>
      <c r="H36" s="59"/>
      <c r="J36" s="61"/>
    </row>
    <row r="37" spans="1:10" ht="18.75" hidden="1">
      <c r="A37" s="289" t="s">
        <v>297</v>
      </c>
      <c r="B37" s="290" t="s">
        <v>58</v>
      </c>
      <c r="C37" s="298"/>
      <c r="D37" s="298"/>
      <c r="E37" s="298"/>
      <c r="F37" s="61"/>
      <c r="H37" s="59"/>
      <c r="J37" s="61"/>
    </row>
    <row r="38" spans="1:8" ht="18.75">
      <c r="A38" s="289" t="s">
        <v>401</v>
      </c>
      <c r="B38" s="290" t="s">
        <v>57</v>
      </c>
      <c r="C38" s="291">
        <f>C39</f>
        <v>56.06</v>
      </c>
      <c r="D38" s="291">
        <f>D39</f>
        <v>0</v>
      </c>
      <c r="E38" s="292">
        <f>E39</f>
        <v>0</v>
      </c>
      <c r="H38" s="59"/>
    </row>
    <row r="39" spans="1:8" ht="18.75">
      <c r="A39" s="289" t="s">
        <v>301</v>
      </c>
      <c r="B39" s="290" t="s">
        <v>58</v>
      </c>
      <c r="C39" s="298">
        <v>56.06</v>
      </c>
      <c r="D39" s="298">
        <v>0</v>
      </c>
      <c r="E39" s="299">
        <v>0</v>
      </c>
      <c r="H39" s="59"/>
    </row>
    <row r="40" spans="1:8" ht="19.5" thickBot="1">
      <c r="A40" s="305"/>
      <c r="B40" s="306"/>
      <c r="C40" s="307"/>
      <c r="D40" s="307"/>
      <c r="E40" s="308"/>
      <c r="F40" s="61"/>
      <c r="H40" s="59"/>
    </row>
    <row r="41" ht="18.75">
      <c r="H41" s="59"/>
    </row>
    <row r="42" ht="18.75">
      <c r="H42" s="59"/>
    </row>
    <row r="43" ht="18.75">
      <c r="H43" s="59"/>
    </row>
    <row r="44" ht="18.75">
      <c r="H44" s="59"/>
    </row>
    <row r="45" ht="18.75">
      <c r="H45" s="59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="85" zoomScaleNormal="85" zoomScalePageLayoutView="0" workbookViewId="0" topLeftCell="A1">
      <selection activeCell="A8" sqref="A8:K8"/>
    </sheetView>
  </sheetViews>
  <sheetFormatPr defaultColWidth="9.00390625" defaultRowHeight="12.75"/>
  <cols>
    <col min="1" max="1" width="59.625" style="24" customWidth="1"/>
    <col min="2" max="2" width="4.00390625" style="24" bestFit="1" customWidth="1"/>
    <col min="3" max="3" width="4.625" style="24" bestFit="1" customWidth="1"/>
    <col min="4" max="4" width="3.625" style="24" bestFit="1" customWidth="1"/>
    <col min="5" max="5" width="2.25390625" style="24" bestFit="1" customWidth="1"/>
    <col min="6" max="6" width="3.625" style="24" customWidth="1"/>
    <col min="7" max="7" width="7.75390625" style="24" bestFit="1" customWidth="1"/>
    <col min="8" max="8" width="6.375" style="24" customWidth="1"/>
    <col min="9" max="11" width="16.875" style="26" customWidth="1"/>
    <col min="12" max="12" width="9.75390625" style="19" bestFit="1" customWidth="1"/>
    <col min="13" max="13" width="15.875" style="19" customWidth="1"/>
    <col min="14" max="14" width="12.00390625" style="19" customWidth="1"/>
    <col min="15" max="16384" width="9.125" style="19" customWidth="1"/>
  </cols>
  <sheetData>
    <row r="1" spans="3:11" ht="18.75">
      <c r="C1" s="22"/>
      <c r="I1" s="22" t="s">
        <v>178</v>
      </c>
      <c r="J1" s="24"/>
      <c r="K1" s="24"/>
    </row>
    <row r="2" spans="3:11" ht="21" customHeight="1">
      <c r="C2" s="22"/>
      <c r="I2" s="324" t="str">
        <f>прил8!F2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30.12.2021г №2 )</v>
      </c>
      <c r="J2" s="338"/>
      <c r="K2" s="338"/>
    </row>
    <row r="3" spans="3:11" ht="18.75">
      <c r="C3" s="22"/>
      <c r="I3" s="338"/>
      <c r="J3" s="338"/>
      <c r="K3" s="338"/>
    </row>
    <row r="4" spans="3:11" ht="18.75">
      <c r="C4" s="22"/>
      <c r="I4" s="338"/>
      <c r="J4" s="338"/>
      <c r="K4" s="338"/>
    </row>
    <row r="5" spans="3:11" ht="18.75">
      <c r="C5" s="22"/>
      <c r="D5" s="15"/>
      <c r="E5" s="15"/>
      <c r="F5" s="15"/>
      <c r="G5" s="15"/>
      <c r="I5" s="338"/>
      <c r="J5" s="338"/>
      <c r="K5" s="338"/>
    </row>
    <row r="6" spans="8:11" ht="16.5" customHeight="1">
      <c r="H6" s="16"/>
      <c r="I6" s="338"/>
      <c r="J6" s="338"/>
      <c r="K6" s="338"/>
    </row>
    <row r="7" spans="1:11" ht="106.5" customHeight="1">
      <c r="A7" s="27"/>
      <c r="B7" s="28"/>
      <c r="C7" s="28"/>
      <c r="D7" s="28"/>
      <c r="E7" s="28"/>
      <c r="F7" s="28"/>
      <c r="G7" s="28"/>
      <c r="H7" s="28"/>
      <c r="I7" s="338"/>
      <c r="J7" s="338"/>
      <c r="K7" s="338"/>
    </row>
    <row r="8" spans="1:11" ht="140.25" customHeight="1">
      <c r="A8" s="347" t="s">
        <v>382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</row>
    <row r="9" spans="1:8" ht="12.75">
      <c r="A9" s="27"/>
      <c r="B9" s="28"/>
      <c r="C9" s="28"/>
      <c r="D9" s="28"/>
      <c r="E9" s="28"/>
      <c r="F9" s="28"/>
      <c r="G9" s="28"/>
      <c r="H9" s="28"/>
    </row>
    <row r="10" spans="1:11" ht="13.5" thickBot="1">
      <c r="A10" s="29"/>
      <c r="B10" s="29"/>
      <c r="C10" s="29"/>
      <c r="D10" s="29"/>
      <c r="E10" s="29"/>
      <c r="F10" s="29"/>
      <c r="G10" s="29"/>
      <c r="H10" s="29"/>
      <c r="I10" s="30"/>
      <c r="J10" s="30"/>
      <c r="K10" s="30"/>
    </row>
    <row r="11" spans="1:11" s="53" customFormat="1" ht="16.5" thickBot="1">
      <c r="A11" s="79" t="s">
        <v>238</v>
      </c>
      <c r="B11" s="348" t="s">
        <v>240</v>
      </c>
      <c r="C11" s="350" t="s">
        <v>241</v>
      </c>
      <c r="D11" s="352" t="s">
        <v>242</v>
      </c>
      <c r="E11" s="348"/>
      <c r="F11" s="348"/>
      <c r="G11" s="353"/>
      <c r="H11" s="350" t="s">
        <v>243</v>
      </c>
      <c r="I11" s="345" t="s">
        <v>7</v>
      </c>
      <c r="J11" s="345"/>
      <c r="K11" s="346"/>
    </row>
    <row r="12" spans="1:11" s="53" customFormat="1" ht="16.5" thickBot="1">
      <c r="A12" s="133"/>
      <c r="B12" s="349"/>
      <c r="C12" s="351"/>
      <c r="D12" s="354"/>
      <c r="E12" s="349"/>
      <c r="F12" s="349"/>
      <c r="G12" s="355"/>
      <c r="H12" s="351"/>
      <c r="I12" s="132" t="s">
        <v>295</v>
      </c>
      <c r="J12" s="131" t="s">
        <v>320</v>
      </c>
      <c r="K12" s="132" t="s">
        <v>358</v>
      </c>
    </row>
    <row r="13" spans="1:15" ht="24.75" customHeight="1" thickBot="1">
      <c r="A13" s="216" t="s">
        <v>181</v>
      </c>
      <c r="B13" s="217"/>
      <c r="C13" s="217"/>
      <c r="D13" s="217"/>
      <c r="E13" s="217"/>
      <c r="F13" s="217"/>
      <c r="G13" s="217" t="s">
        <v>244</v>
      </c>
      <c r="H13" s="217" t="s">
        <v>244</v>
      </c>
      <c r="I13" s="218">
        <f>I14+I78+I93+I126+I118+I134+I85+I101</f>
        <v>3699.0430000000006</v>
      </c>
      <c r="J13" s="218">
        <f>J14+J78+J93+J126+J118+J134+J85+J101</f>
        <v>1336.2000000000003</v>
      </c>
      <c r="K13" s="218">
        <f>прил5!L13</f>
        <v>1311.94</v>
      </c>
      <c r="M13" s="19">
        <f>I13-прил5!J13</f>
        <v>0</v>
      </c>
      <c r="N13" s="19">
        <f>J13-прил5!K13</f>
        <v>0</v>
      </c>
      <c r="O13" s="19">
        <f>K13-прил5!L13</f>
        <v>0</v>
      </c>
    </row>
    <row r="14" spans="1:11" s="31" customFormat="1" ht="15">
      <c r="A14" s="219" t="s">
        <v>116</v>
      </c>
      <c r="B14" s="220" t="s">
        <v>245</v>
      </c>
      <c r="C14" s="220"/>
      <c r="D14" s="221"/>
      <c r="E14" s="221"/>
      <c r="F14" s="221"/>
      <c r="G14" s="221" t="s">
        <v>244</v>
      </c>
      <c r="H14" s="222" t="s">
        <v>244</v>
      </c>
      <c r="I14" s="223">
        <f>I15+I26+I42+I59+I65+I53+I72</f>
        <v>2711.4590000000003</v>
      </c>
      <c r="J14" s="223">
        <f>J15+J26+J42+J59+J65+J53</f>
        <v>587.1</v>
      </c>
      <c r="K14" s="223">
        <f>K15+K42+K59+K65+K53+K26</f>
        <v>541.29</v>
      </c>
    </row>
    <row r="15" spans="1:11" s="77" customFormat="1" ht="42.75">
      <c r="A15" s="224" t="s">
        <v>236</v>
      </c>
      <c r="B15" s="225" t="s">
        <v>245</v>
      </c>
      <c r="C15" s="225" t="s">
        <v>187</v>
      </c>
      <c r="D15" s="226"/>
      <c r="E15" s="226"/>
      <c r="F15" s="226"/>
      <c r="G15" s="226"/>
      <c r="H15" s="227"/>
      <c r="I15" s="228">
        <f>прил5!J15</f>
        <v>548.503</v>
      </c>
      <c r="J15" s="228">
        <f>прил5!K15</f>
        <v>109.52</v>
      </c>
      <c r="K15" s="228">
        <f>прил5!L15</f>
        <v>79.66</v>
      </c>
    </row>
    <row r="16" spans="1:11" ht="28.5">
      <c r="A16" s="91" t="s">
        <v>32</v>
      </c>
      <c r="B16" s="81" t="s">
        <v>245</v>
      </c>
      <c r="C16" s="81" t="s">
        <v>187</v>
      </c>
      <c r="D16" s="101" t="s">
        <v>267</v>
      </c>
      <c r="E16" s="101" t="s">
        <v>4</v>
      </c>
      <c r="F16" s="101"/>
      <c r="G16" s="101"/>
      <c r="H16" s="84"/>
      <c r="I16" s="104">
        <f>I17</f>
        <v>548.503</v>
      </c>
      <c r="J16" s="104">
        <f>J17</f>
        <v>109.52</v>
      </c>
      <c r="K16" s="104">
        <f>K17</f>
        <v>79.66</v>
      </c>
    </row>
    <row r="17" spans="1:11" ht="42.75">
      <c r="A17" s="91" t="s">
        <v>35</v>
      </c>
      <c r="B17" s="81" t="s">
        <v>245</v>
      </c>
      <c r="C17" s="81" t="s">
        <v>187</v>
      </c>
      <c r="D17" s="101" t="s">
        <v>267</v>
      </c>
      <c r="E17" s="101" t="s">
        <v>247</v>
      </c>
      <c r="F17" s="101"/>
      <c r="G17" s="101"/>
      <c r="H17" s="84"/>
      <c r="I17" s="104">
        <f>прил5!J16</f>
        <v>548.503</v>
      </c>
      <c r="J17" s="104">
        <f aca="true" t="shared" si="0" ref="J17:K20">J18</f>
        <v>109.52</v>
      </c>
      <c r="K17" s="104">
        <f t="shared" si="0"/>
        <v>79.66</v>
      </c>
    </row>
    <row r="18" spans="1:11" ht="35.25" customHeight="1">
      <c r="A18" s="91" t="s">
        <v>225</v>
      </c>
      <c r="B18" s="81" t="s">
        <v>245</v>
      </c>
      <c r="C18" s="81" t="s">
        <v>187</v>
      </c>
      <c r="D18" s="101" t="s">
        <v>267</v>
      </c>
      <c r="E18" s="101" t="s">
        <v>247</v>
      </c>
      <c r="F18" s="101" t="s">
        <v>108</v>
      </c>
      <c r="G18" s="101" t="s">
        <v>109</v>
      </c>
      <c r="H18" s="84"/>
      <c r="I18" s="104">
        <f>I19</f>
        <v>366.283</v>
      </c>
      <c r="J18" s="104">
        <f t="shared" si="0"/>
        <v>109.52</v>
      </c>
      <c r="K18" s="104">
        <f t="shared" si="0"/>
        <v>79.66</v>
      </c>
    </row>
    <row r="19" spans="1:11" ht="53.25" customHeight="1">
      <c r="A19" s="90" t="s">
        <v>215</v>
      </c>
      <c r="B19" s="81" t="s">
        <v>245</v>
      </c>
      <c r="C19" s="81" t="s">
        <v>187</v>
      </c>
      <c r="D19" s="101" t="s">
        <v>267</v>
      </c>
      <c r="E19" s="101" t="s">
        <v>247</v>
      </c>
      <c r="F19" s="101" t="s">
        <v>108</v>
      </c>
      <c r="G19" s="101">
        <v>41150</v>
      </c>
      <c r="H19" s="81"/>
      <c r="I19" s="104">
        <f>I20</f>
        <v>366.283</v>
      </c>
      <c r="J19" s="104">
        <f t="shared" si="0"/>
        <v>109.52</v>
      </c>
      <c r="K19" s="104">
        <f t="shared" si="0"/>
        <v>79.66</v>
      </c>
    </row>
    <row r="20" spans="1:11" ht="54.75" customHeight="1">
      <c r="A20" s="229" t="s">
        <v>349</v>
      </c>
      <c r="B20" s="81" t="s">
        <v>245</v>
      </c>
      <c r="C20" s="81" t="s">
        <v>187</v>
      </c>
      <c r="D20" s="101" t="s">
        <v>267</v>
      </c>
      <c r="E20" s="101" t="s">
        <v>247</v>
      </c>
      <c r="F20" s="101" t="s">
        <v>108</v>
      </c>
      <c r="G20" s="101">
        <v>41150</v>
      </c>
      <c r="H20" s="81" t="s">
        <v>364</v>
      </c>
      <c r="I20" s="104">
        <f>I21</f>
        <v>366.283</v>
      </c>
      <c r="J20" s="104">
        <f t="shared" si="0"/>
        <v>109.52</v>
      </c>
      <c r="K20" s="104">
        <f t="shared" si="0"/>
        <v>79.66</v>
      </c>
    </row>
    <row r="21" spans="1:11" ht="29.25" customHeight="1">
      <c r="A21" s="91" t="s">
        <v>201</v>
      </c>
      <c r="B21" s="81" t="s">
        <v>245</v>
      </c>
      <c r="C21" s="81" t="s">
        <v>187</v>
      </c>
      <c r="D21" s="101" t="s">
        <v>267</v>
      </c>
      <c r="E21" s="101" t="s">
        <v>247</v>
      </c>
      <c r="F21" s="101" t="s">
        <v>108</v>
      </c>
      <c r="G21" s="101">
        <v>41150</v>
      </c>
      <c r="H21" s="81" t="s">
        <v>195</v>
      </c>
      <c r="I21" s="104">
        <f>прил5!J19</f>
        <v>366.283</v>
      </c>
      <c r="J21" s="104">
        <f>прил5!K19</f>
        <v>109.52</v>
      </c>
      <c r="K21" s="104">
        <f>прил5!L19</f>
        <v>79.66</v>
      </c>
    </row>
    <row r="22" spans="1:11" ht="57">
      <c r="A22" s="91" t="s">
        <v>122</v>
      </c>
      <c r="B22" s="81" t="s">
        <v>245</v>
      </c>
      <c r="C22" s="81" t="s">
        <v>187</v>
      </c>
      <c r="D22" s="101" t="s">
        <v>267</v>
      </c>
      <c r="E22" s="101" t="s">
        <v>247</v>
      </c>
      <c r="F22" s="101" t="s">
        <v>108</v>
      </c>
      <c r="G22" s="101" t="s">
        <v>335</v>
      </c>
      <c r="H22" s="81" t="s">
        <v>244</v>
      </c>
      <c r="I22" s="104">
        <f>I23</f>
        <v>182.22</v>
      </c>
      <c r="J22" s="104">
        <v>0</v>
      </c>
      <c r="K22" s="95">
        <v>0</v>
      </c>
    </row>
    <row r="23" spans="1:11" ht="85.5">
      <c r="A23" s="91" t="s">
        <v>129</v>
      </c>
      <c r="B23" s="81" t="s">
        <v>245</v>
      </c>
      <c r="C23" s="81" t="s">
        <v>187</v>
      </c>
      <c r="D23" s="101" t="s">
        <v>267</v>
      </c>
      <c r="E23" s="101" t="s">
        <v>247</v>
      </c>
      <c r="F23" s="101" t="s">
        <v>108</v>
      </c>
      <c r="G23" s="101" t="s">
        <v>335</v>
      </c>
      <c r="H23" s="81" t="s">
        <v>244</v>
      </c>
      <c r="I23" s="104">
        <f>I24</f>
        <v>182.22</v>
      </c>
      <c r="J23" s="104">
        <v>0</v>
      </c>
      <c r="K23" s="95">
        <v>0</v>
      </c>
    </row>
    <row r="24" spans="1:11" s="77" customFormat="1" ht="71.25">
      <c r="A24" s="229" t="s">
        <v>349</v>
      </c>
      <c r="B24" s="81" t="s">
        <v>245</v>
      </c>
      <c r="C24" s="81" t="s">
        <v>187</v>
      </c>
      <c r="D24" s="101" t="s">
        <v>267</v>
      </c>
      <c r="E24" s="101" t="s">
        <v>247</v>
      </c>
      <c r="F24" s="101" t="s">
        <v>108</v>
      </c>
      <c r="G24" s="101" t="s">
        <v>335</v>
      </c>
      <c r="H24" s="81" t="s">
        <v>364</v>
      </c>
      <c r="I24" s="104">
        <f>I25</f>
        <v>182.22</v>
      </c>
      <c r="J24" s="104">
        <v>0</v>
      </c>
      <c r="K24" s="95">
        <v>0</v>
      </c>
    </row>
    <row r="25" spans="1:11" ht="28.5">
      <c r="A25" s="91" t="s">
        <v>201</v>
      </c>
      <c r="B25" s="81" t="s">
        <v>245</v>
      </c>
      <c r="C25" s="81" t="s">
        <v>187</v>
      </c>
      <c r="D25" s="101" t="s">
        <v>267</v>
      </c>
      <c r="E25" s="101" t="s">
        <v>247</v>
      </c>
      <c r="F25" s="101" t="s">
        <v>108</v>
      </c>
      <c r="G25" s="101" t="s">
        <v>335</v>
      </c>
      <c r="H25" s="81" t="s">
        <v>195</v>
      </c>
      <c r="I25" s="104">
        <f>прил5!J23</f>
        <v>182.22</v>
      </c>
      <c r="J25" s="104">
        <v>0</v>
      </c>
      <c r="K25" s="95">
        <v>0</v>
      </c>
    </row>
    <row r="26" spans="1:11" ht="57.75">
      <c r="A26" s="224" t="s">
        <v>155</v>
      </c>
      <c r="B26" s="225" t="s">
        <v>245</v>
      </c>
      <c r="C26" s="225" t="s">
        <v>246</v>
      </c>
      <c r="D26" s="226"/>
      <c r="E26" s="226"/>
      <c r="F26" s="226"/>
      <c r="G26" s="226"/>
      <c r="H26" s="227" t="s">
        <v>244</v>
      </c>
      <c r="I26" s="230">
        <f aca="true" t="shared" si="1" ref="I26:K27">I27</f>
        <v>2021.301</v>
      </c>
      <c r="J26" s="230">
        <f t="shared" si="1"/>
        <v>412.19</v>
      </c>
      <c r="K26" s="230">
        <f t="shared" si="1"/>
        <v>396.24</v>
      </c>
    </row>
    <row r="27" spans="1:11" ht="26.25" customHeight="1">
      <c r="A27" s="91" t="s">
        <v>164</v>
      </c>
      <c r="B27" s="81" t="s">
        <v>245</v>
      </c>
      <c r="C27" s="81" t="s">
        <v>246</v>
      </c>
      <c r="D27" s="101" t="s">
        <v>267</v>
      </c>
      <c r="E27" s="101" t="s">
        <v>4</v>
      </c>
      <c r="F27" s="101"/>
      <c r="G27" s="101"/>
      <c r="H27" s="81"/>
      <c r="I27" s="104">
        <f t="shared" si="1"/>
        <v>2021.301</v>
      </c>
      <c r="J27" s="104">
        <f t="shared" si="1"/>
        <v>412.19</v>
      </c>
      <c r="K27" s="104">
        <f t="shared" si="1"/>
        <v>396.24</v>
      </c>
    </row>
    <row r="28" spans="1:11" ht="42.75">
      <c r="A28" s="91" t="s">
        <v>35</v>
      </c>
      <c r="B28" s="81" t="s">
        <v>245</v>
      </c>
      <c r="C28" s="81" t="s">
        <v>246</v>
      </c>
      <c r="D28" s="101" t="s">
        <v>267</v>
      </c>
      <c r="E28" s="101" t="s">
        <v>287</v>
      </c>
      <c r="F28" s="101"/>
      <c r="G28" s="101"/>
      <c r="H28" s="81"/>
      <c r="I28" s="104">
        <f>I29+I38</f>
        <v>2021.301</v>
      </c>
      <c r="J28" s="104">
        <f>J29+J38</f>
        <v>412.19</v>
      </c>
      <c r="K28" s="104">
        <f>K29+K38</f>
        <v>396.24</v>
      </c>
    </row>
    <row r="29" spans="1:11" ht="14.25">
      <c r="A29" s="91" t="s">
        <v>225</v>
      </c>
      <c r="B29" s="81" t="s">
        <v>245</v>
      </c>
      <c r="C29" s="81" t="s">
        <v>246</v>
      </c>
      <c r="D29" s="101" t="s">
        <v>267</v>
      </c>
      <c r="E29" s="101" t="s">
        <v>287</v>
      </c>
      <c r="F29" s="101" t="s">
        <v>108</v>
      </c>
      <c r="G29" s="101" t="s">
        <v>109</v>
      </c>
      <c r="H29" s="81"/>
      <c r="I29" s="104">
        <f>I30+I33</f>
        <v>1116.232</v>
      </c>
      <c r="J29" s="104">
        <f>J30+J33</f>
        <v>412.19</v>
      </c>
      <c r="K29" s="104">
        <f>K30+K33</f>
        <v>396.24</v>
      </c>
    </row>
    <row r="30" spans="1:11" ht="28.5">
      <c r="A30" s="91" t="s">
        <v>226</v>
      </c>
      <c r="B30" s="81" t="s">
        <v>245</v>
      </c>
      <c r="C30" s="81" t="s">
        <v>246</v>
      </c>
      <c r="D30" s="101" t="s">
        <v>267</v>
      </c>
      <c r="E30" s="101" t="s">
        <v>287</v>
      </c>
      <c r="F30" s="101" t="s">
        <v>108</v>
      </c>
      <c r="G30" s="101" t="s">
        <v>105</v>
      </c>
      <c r="H30" s="81"/>
      <c r="I30" s="104">
        <f aca="true" t="shared" si="2" ref="I30:K31">I31</f>
        <v>832.555</v>
      </c>
      <c r="J30" s="104">
        <f t="shared" si="2"/>
        <v>386.81</v>
      </c>
      <c r="K30" s="104">
        <f t="shared" si="2"/>
        <v>360.9</v>
      </c>
    </row>
    <row r="31" spans="1:11" ht="71.25">
      <c r="A31" s="229" t="s">
        <v>349</v>
      </c>
      <c r="B31" s="81" t="s">
        <v>245</v>
      </c>
      <c r="C31" s="81" t="s">
        <v>246</v>
      </c>
      <c r="D31" s="101" t="s">
        <v>267</v>
      </c>
      <c r="E31" s="101" t="s">
        <v>287</v>
      </c>
      <c r="F31" s="101" t="s">
        <v>108</v>
      </c>
      <c r="G31" s="101" t="s">
        <v>105</v>
      </c>
      <c r="H31" s="81" t="s">
        <v>364</v>
      </c>
      <c r="I31" s="104">
        <f t="shared" si="2"/>
        <v>832.555</v>
      </c>
      <c r="J31" s="104">
        <f t="shared" si="2"/>
        <v>386.81</v>
      </c>
      <c r="K31" s="104">
        <f t="shared" si="2"/>
        <v>360.9</v>
      </c>
    </row>
    <row r="32" spans="1:11" ht="28.5">
      <c r="A32" s="91" t="s">
        <v>201</v>
      </c>
      <c r="B32" s="81" t="s">
        <v>245</v>
      </c>
      <c r="C32" s="81" t="s">
        <v>246</v>
      </c>
      <c r="D32" s="101" t="s">
        <v>267</v>
      </c>
      <c r="E32" s="101" t="s">
        <v>287</v>
      </c>
      <c r="F32" s="101" t="s">
        <v>108</v>
      </c>
      <c r="G32" s="101" t="s">
        <v>105</v>
      </c>
      <c r="H32" s="81" t="s">
        <v>195</v>
      </c>
      <c r="I32" s="104">
        <f>прил5!J38</f>
        <v>832.555</v>
      </c>
      <c r="J32" s="104">
        <f>прил5!K38</f>
        <v>386.81</v>
      </c>
      <c r="K32" s="104">
        <f>прил5!L38</f>
        <v>360.9</v>
      </c>
    </row>
    <row r="33" spans="1:11" ht="53.25" customHeight="1">
      <c r="A33" s="91" t="s">
        <v>235</v>
      </c>
      <c r="B33" s="81" t="s">
        <v>245</v>
      </c>
      <c r="C33" s="81" t="s">
        <v>246</v>
      </c>
      <c r="D33" s="101" t="s">
        <v>267</v>
      </c>
      <c r="E33" s="101" t="s">
        <v>287</v>
      </c>
      <c r="F33" s="101" t="s">
        <v>108</v>
      </c>
      <c r="G33" s="101" t="s">
        <v>209</v>
      </c>
      <c r="H33" s="81"/>
      <c r="I33" s="104">
        <f aca="true" t="shared" si="3" ref="I33:K34">I34</f>
        <v>283.677</v>
      </c>
      <c r="J33" s="104">
        <f t="shared" si="3"/>
        <v>25.38</v>
      </c>
      <c r="K33" s="104">
        <f t="shared" si="3"/>
        <v>35.34</v>
      </c>
    </row>
    <row r="34" spans="1:11" ht="96" customHeight="1">
      <c r="A34" s="100" t="s">
        <v>351</v>
      </c>
      <c r="B34" s="81" t="s">
        <v>245</v>
      </c>
      <c r="C34" s="81" t="s">
        <v>246</v>
      </c>
      <c r="D34" s="101" t="s">
        <v>267</v>
      </c>
      <c r="E34" s="101" t="s">
        <v>287</v>
      </c>
      <c r="F34" s="101" t="s">
        <v>108</v>
      </c>
      <c r="G34" s="101" t="s">
        <v>209</v>
      </c>
      <c r="H34" s="81" t="s">
        <v>365</v>
      </c>
      <c r="I34" s="104">
        <f t="shared" si="3"/>
        <v>283.677</v>
      </c>
      <c r="J34" s="104">
        <f t="shared" si="3"/>
        <v>25.38</v>
      </c>
      <c r="K34" s="104">
        <f t="shared" si="3"/>
        <v>35.34</v>
      </c>
    </row>
    <row r="35" spans="1:11" ht="45" customHeight="1">
      <c r="A35" s="91" t="s">
        <v>202</v>
      </c>
      <c r="B35" s="99" t="s">
        <v>245</v>
      </c>
      <c r="C35" s="99" t="s">
        <v>246</v>
      </c>
      <c r="D35" s="101" t="s">
        <v>267</v>
      </c>
      <c r="E35" s="101" t="s">
        <v>287</v>
      </c>
      <c r="F35" s="101" t="s">
        <v>108</v>
      </c>
      <c r="G35" s="101" t="s">
        <v>209</v>
      </c>
      <c r="H35" s="99">
        <v>240</v>
      </c>
      <c r="I35" s="104">
        <f>прил5!J39</f>
        <v>283.677</v>
      </c>
      <c r="J35" s="104">
        <f>прил5!K39</f>
        <v>25.38</v>
      </c>
      <c r="K35" s="104">
        <f>прил5!L39</f>
        <v>35.34</v>
      </c>
    </row>
    <row r="36" spans="1:11" ht="14.25">
      <c r="A36" s="100" t="s">
        <v>352</v>
      </c>
      <c r="B36" s="99" t="s">
        <v>245</v>
      </c>
      <c r="C36" s="99" t="s">
        <v>246</v>
      </c>
      <c r="D36" s="101" t="s">
        <v>267</v>
      </c>
      <c r="E36" s="101" t="s">
        <v>287</v>
      </c>
      <c r="F36" s="101" t="s">
        <v>108</v>
      </c>
      <c r="G36" s="101" t="s">
        <v>209</v>
      </c>
      <c r="H36" s="99">
        <v>800</v>
      </c>
      <c r="I36" s="104">
        <v>0</v>
      </c>
      <c r="J36" s="134">
        <v>0</v>
      </c>
      <c r="K36" s="135">
        <v>0</v>
      </c>
    </row>
    <row r="37" spans="1:11" ht="14.25">
      <c r="A37" s="91" t="s">
        <v>206</v>
      </c>
      <c r="B37" s="81" t="s">
        <v>245</v>
      </c>
      <c r="C37" s="81" t="s">
        <v>246</v>
      </c>
      <c r="D37" s="101" t="s">
        <v>267</v>
      </c>
      <c r="E37" s="101" t="s">
        <v>287</v>
      </c>
      <c r="F37" s="101" t="s">
        <v>108</v>
      </c>
      <c r="G37" s="101" t="s">
        <v>209</v>
      </c>
      <c r="H37" s="81" t="s">
        <v>196</v>
      </c>
      <c r="I37" s="104">
        <v>0</v>
      </c>
      <c r="J37" s="104">
        <v>0</v>
      </c>
      <c r="K37" s="95">
        <v>0</v>
      </c>
    </row>
    <row r="38" spans="1:11" ht="85.5">
      <c r="A38" s="91" t="s">
        <v>129</v>
      </c>
      <c r="B38" s="81" t="s">
        <v>245</v>
      </c>
      <c r="C38" s="81" t="s">
        <v>246</v>
      </c>
      <c r="D38" s="101" t="s">
        <v>267</v>
      </c>
      <c r="E38" s="101" t="s">
        <v>287</v>
      </c>
      <c r="F38" s="101" t="s">
        <v>108</v>
      </c>
      <c r="G38" s="101" t="s">
        <v>335</v>
      </c>
      <c r="H38" s="81"/>
      <c r="I38" s="104">
        <f>I39</f>
        <v>905.069</v>
      </c>
      <c r="J38" s="104"/>
      <c r="K38" s="95"/>
    </row>
    <row r="39" spans="1:11" ht="71.25">
      <c r="A39" s="213" t="s">
        <v>349</v>
      </c>
      <c r="B39" s="81" t="s">
        <v>245</v>
      </c>
      <c r="C39" s="81" t="s">
        <v>246</v>
      </c>
      <c r="D39" s="101" t="s">
        <v>267</v>
      </c>
      <c r="E39" s="101" t="s">
        <v>287</v>
      </c>
      <c r="F39" s="101" t="s">
        <v>108</v>
      </c>
      <c r="G39" s="101" t="s">
        <v>335</v>
      </c>
      <c r="H39" s="81" t="s">
        <v>364</v>
      </c>
      <c r="I39" s="104">
        <f>I40</f>
        <v>905.069</v>
      </c>
      <c r="J39" s="104"/>
      <c r="K39" s="95"/>
    </row>
    <row r="40" spans="1:11" ht="48.75" customHeight="1">
      <c r="A40" s="91" t="s">
        <v>201</v>
      </c>
      <c r="B40" s="81" t="s">
        <v>245</v>
      </c>
      <c r="C40" s="81" t="s">
        <v>246</v>
      </c>
      <c r="D40" s="101" t="s">
        <v>267</v>
      </c>
      <c r="E40" s="101" t="s">
        <v>287</v>
      </c>
      <c r="F40" s="101" t="s">
        <v>108</v>
      </c>
      <c r="G40" s="101" t="s">
        <v>335</v>
      </c>
      <c r="H40" s="81" t="s">
        <v>195</v>
      </c>
      <c r="I40" s="104">
        <f>прил5!J26</f>
        <v>905.069</v>
      </c>
      <c r="J40" s="104">
        <f>прил5!K26</f>
        <v>0</v>
      </c>
      <c r="K40" s="104">
        <f>прил5!L26</f>
        <v>0</v>
      </c>
    </row>
    <row r="41" spans="1:11" ht="48.75" customHeight="1">
      <c r="A41" s="89" t="s">
        <v>5</v>
      </c>
      <c r="B41" s="99" t="s">
        <v>245</v>
      </c>
      <c r="C41" s="99" t="s">
        <v>246</v>
      </c>
      <c r="D41" s="101" t="s">
        <v>267</v>
      </c>
      <c r="E41" s="101" t="s">
        <v>287</v>
      </c>
      <c r="F41" s="101" t="s">
        <v>108</v>
      </c>
      <c r="G41" s="101" t="s">
        <v>335</v>
      </c>
      <c r="H41" s="99">
        <v>240</v>
      </c>
      <c r="I41" s="104">
        <f>прил5!J30</f>
        <v>39.804</v>
      </c>
      <c r="J41" s="104"/>
      <c r="K41" s="320"/>
    </row>
    <row r="42" spans="1:11" ht="40.5" customHeight="1">
      <c r="A42" s="231" t="s">
        <v>122</v>
      </c>
      <c r="B42" s="232" t="s">
        <v>245</v>
      </c>
      <c r="C42" s="232" t="s">
        <v>246</v>
      </c>
      <c r="D42" s="233" t="s">
        <v>6</v>
      </c>
      <c r="E42" s="233" t="s">
        <v>247</v>
      </c>
      <c r="F42" s="233" t="s">
        <v>108</v>
      </c>
      <c r="G42" s="233" t="s">
        <v>332</v>
      </c>
      <c r="H42" s="232" t="s">
        <v>244</v>
      </c>
      <c r="I42" s="137">
        <f>I43+I48</f>
        <v>42.21</v>
      </c>
      <c r="J42" s="137">
        <v>42.2</v>
      </c>
      <c r="K42" s="234">
        <v>42.2</v>
      </c>
    </row>
    <row r="43" spans="1:11" ht="86.25" customHeight="1">
      <c r="A43" s="178" t="s">
        <v>330</v>
      </c>
      <c r="B43" s="178" t="s">
        <v>245</v>
      </c>
      <c r="C43" s="178" t="s">
        <v>246</v>
      </c>
      <c r="D43" s="178" t="s">
        <v>6</v>
      </c>
      <c r="E43" s="178" t="s">
        <v>247</v>
      </c>
      <c r="F43" s="178" t="s">
        <v>108</v>
      </c>
      <c r="G43" s="178" t="s">
        <v>265</v>
      </c>
      <c r="H43" s="178" t="s">
        <v>244</v>
      </c>
      <c r="I43" s="203">
        <f>I44</f>
        <v>21.105</v>
      </c>
      <c r="J43" s="203">
        <v>21.1</v>
      </c>
      <c r="K43" s="203">
        <v>21.1</v>
      </c>
    </row>
    <row r="44" spans="1:11" ht="63.75" customHeight="1">
      <c r="A44" s="182" t="s">
        <v>349</v>
      </c>
      <c r="B44" s="179" t="s">
        <v>245</v>
      </c>
      <c r="C44" s="179" t="s">
        <v>246</v>
      </c>
      <c r="D44" s="179" t="s">
        <v>6</v>
      </c>
      <c r="E44" s="179" t="s">
        <v>247</v>
      </c>
      <c r="F44" s="179" t="s">
        <v>108</v>
      </c>
      <c r="G44" s="179" t="s">
        <v>265</v>
      </c>
      <c r="H44" s="205" t="s">
        <v>364</v>
      </c>
      <c r="I44" s="181">
        <f>I45+I46</f>
        <v>21.105</v>
      </c>
      <c r="J44" s="181">
        <v>20.1</v>
      </c>
      <c r="K44" s="181">
        <v>20.1</v>
      </c>
    </row>
    <row r="45" spans="1:11" ht="25.5">
      <c r="A45" s="182" t="s">
        <v>201</v>
      </c>
      <c r="B45" s="179" t="s">
        <v>245</v>
      </c>
      <c r="C45" s="179" t="s">
        <v>246</v>
      </c>
      <c r="D45" s="179" t="s">
        <v>6</v>
      </c>
      <c r="E45" s="179" t="s">
        <v>247</v>
      </c>
      <c r="F45" s="179" t="s">
        <v>108</v>
      </c>
      <c r="G45" s="179" t="s">
        <v>265</v>
      </c>
      <c r="H45" s="204" t="s">
        <v>195</v>
      </c>
      <c r="I45" s="181">
        <f>прил5!J47</f>
        <v>18.221</v>
      </c>
      <c r="J45" s="181">
        <v>20.1</v>
      </c>
      <c r="K45" s="181">
        <v>20.1</v>
      </c>
    </row>
    <row r="46" spans="1:11" ht="25.5">
      <c r="A46" s="182" t="s">
        <v>202</v>
      </c>
      <c r="B46" s="179" t="s">
        <v>245</v>
      </c>
      <c r="C46" s="179" t="s">
        <v>246</v>
      </c>
      <c r="D46" s="179" t="s">
        <v>6</v>
      </c>
      <c r="E46" s="179" t="s">
        <v>247</v>
      </c>
      <c r="F46" s="205" t="s">
        <v>108</v>
      </c>
      <c r="G46" s="179" t="s">
        <v>265</v>
      </c>
      <c r="H46" s="204" t="s">
        <v>365</v>
      </c>
      <c r="I46" s="181">
        <f>прил5!J48</f>
        <v>2.884</v>
      </c>
      <c r="J46" s="181">
        <v>1</v>
      </c>
      <c r="K46" s="181">
        <v>1</v>
      </c>
    </row>
    <row r="47" spans="1:11" ht="28.5">
      <c r="A47" s="89" t="s">
        <v>5</v>
      </c>
      <c r="B47" s="99" t="s">
        <v>245</v>
      </c>
      <c r="C47" s="99" t="s">
        <v>246</v>
      </c>
      <c r="D47" s="101" t="s">
        <v>6</v>
      </c>
      <c r="E47" s="101" t="s">
        <v>247</v>
      </c>
      <c r="F47" s="101" t="s">
        <v>108</v>
      </c>
      <c r="G47" s="101" t="s">
        <v>265</v>
      </c>
      <c r="H47" s="99">
        <v>240</v>
      </c>
      <c r="I47" s="104">
        <f>прил5!J49</f>
        <v>2.884</v>
      </c>
      <c r="J47" s="104">
        <v>1</v>
      </c>
      <c r="K47" s="95">
        <v>1</v>
      </c>
    </row>
    <row r="48" spans="1:11" ht="63.75">
      <c r="A48" s="178" t="s">
        <v>331</v>
      </c>
      <c r="B48" s="178" t="s">
        <v>245</v>
      </c>
      <c r="C48" s="178" t="s">
        <v>246</v>
      </c>
      <c r="D48" s="178" t="s">
        <v>6</v>
      </c>
      <c r="E48" s="178" t="s">
        <v>247</v>
      </c>
      <c r="F48" s="178" t="s">
        <v>108</v>
      </c>
      <c r="G48" s="178" t="s">
        <v>266</v>
      </c>
      <c r="H48" s="178"/>
      <c r="I48" s="203">
        <f>I49</f>
        <v>21.105</v>
      </c>
      <c r="J48" s="203">
        <v>21.1</v>
      </c>
      <c r="K48" s="203">
        <v>21.1</v>
      </c>
    </row>
    <row r="49" spans="1:11" ht="51">
      <c r="A49" s="182" t="s">
        <v>349</v>
      </c>
      <c r="B49" s="179" t="s">
        <v>245</v>
      </c>
      <c r="C49" s="179" t="s">
        <v>246</v>
      </c>
      <c r="D49" s="179" t="s">
        <v>6</v>
      </c>
      <c r="E49" s="179" t="s">
        <v>247</v>
      </c>
      <c r="F49" s="179" t="s">
        <v>108</v>
      </c>
      <c r="G49" s="179" t="s">
        <v>266</v>
      </c>
      <c r="H49" s="205">
        <v>100</v>
      </c>
      <c r="I49" s="181">
        <f>I50+I51</f>
        <v>21.105</v>
      </c>
      <c r="J49" s="181">
        <v>20.1</v>
      </c>
      <c r="K49" s="181">
        <v>20.1</v>
      </c>
    </row>
    <row r="50" spans="1:11" ht="25.5">
      <c r="A50" s="182" t="s">
        <v>201</v>
      </c>
      <c r="B50" s="179" t="s">
        <v>245</v>
      </c>
      <c r="C50" s="179" t="s">
        <v>246</v>
      </c>
      <c r="D50" s="179" t="s">
        <v>6</v>
      </c>
      <c r="E50" s="179" t="s">
        <v>247</v>
      </c>
      <c r="F50" s="179" t="s">
        <v>108</v>
      </c>
      <c r="G50" s="179" t="s">
        <v>266</v>
      </c>
      <c r="H50" s="204" t="s">
        <v>195</v>
      </c>
      <c r="I50" s="181">
        <f>прил5!J51</f>
        <v>18.221</v>
      </c>
      <c r="J50" s="181">
        <v>20.1</v>
      </c>
      <c r="K50" s="181">
        <v>20.1</v>
      </c>
    </row>
    <row r="51" spans="1:11" ht="25.5">
      <c r="A51" s="182" t="s">
        <v>202</v>
      </c>
      <c r="B51" s="179" t="s">
        <v>245</v>
      </c>
      <c r="C51" s="179" t="s">
        <v>246</v>
      </c>
      <c r="D51" s="179" t="s">
        <v>6</v>
      </c>
      <c r="E51" s="179" t="s">
        <v>247</v>
      </c>
      <c r="F51" s="205" t="s">
        <v>108</v>
      </c>
      <c r="G51" s="179" t="s">
        <v>266</v>
      </c>
      <c r="H51" s="204" t="s">
        <v>365</v>
      </c>
      <c r="I51" s="181">
        <f>I52</f>
        <v>2.884</v>
      </c>
      <c r="J51" s="181">
        <v>1</v>
      </c>
      <c r="K51" s="181">
        <v>1</v>
      </c>
    </row>
    <row r="52" spans="1:11" ht="28.5">
      <c r="A52" s="89" t="s">
        <v>5</v>
      </c>
      <c r="B52" s="99" t="s">
        <v>245</v>
      </c>
      <c r="C52" s="99" t="s">
        <v>246</v>
      </c>
      <c r="D52" s="101" t="s">
        <v>6</v>
      </c>
      <c r="E52" s="101" t="s">
        <v>247</v>
      </c>
      <c r="F52" s="101" t="s">
        <v>108</v>
      </c>
      <c r="G52" s="101" t="s">
        <v>266</v>
      </c>
      <c r="H52" s="99">
        <v>240</v>
      </c>
      <c r="I52" s="104">
        <f>прил5!J53</f>
        <v>2.884</v>
      </c>
      <c r="J52" s="104">
        <v>1</v>
      </c>
      <c r="K52" s="95">
        <v>1</v>
      </c>
    </row>
    <row r="53" spans="1:11" ht="38.25">
      <c r="A53" s="178" t="s">
        <v>34</v>
      </c>
      <c r="B53" s="178" t="s">
        <v>245</v>
      </c>
      <c r="C53" s="178" t="s">
        <v>246</v>
      </c>
      <c r="D53" s="178" t="s">
        <v>6</v>
      </c>
      <c r="E53" s="178">
        <v>0</v>
      </c>
      <c r="F53" s="178"/>
      <c r="G53" s="178"/>
      <c r="H53" s="178"/>
      <c r="I53" s="203">
        <v>0.4</v>
      </c>
      <c r="J53" s="203">
        <v>0.4</v>
      </c>
      <c r="K53" s="203">
        <v>0.4</v>
      </c>
    </row>
    <row r="54" spans="1:11" ht="38.25">
      <c r="A54" s="182" t="s">
        <v>33</v>
      </c>
      <c r="B54" s="179" t="s">
        <v>245</v>
      </c>
      <c r="C54" s="179" t="s">
        <v>246</v>
      </c>
      <c r="D54" s="179" t="s">
        <v>6</v>
      </c>
      <c r="E54" s="179" t="s">
        <v>247</v>
      </c>
      <c r="F54" s="179" t="s">
        <v>108</v>
      </c>
      <c r="G54" s="179"/>
      <c r="H54" s="204"/>
      <c r="I54" s="181">
        <v>0.4</v>
      </c>
      <c r="J54" s="181">
        <v>0.4</v>
      </c>
      <c r="K54" s="181">
        <v>0.4</v>
      </c>
    </row>
    <row r="55" spans="1:11" ht="38.25">
      <c r="A55" s="182" t="s">
        <v>124</v>
      </c>
      <c r="B55" s="179" t="s">
        <v>245</v>
      </c>
      <c r="C55" s="179" t="s">
        <v>246</v>
      </c>
      <c r="D55" s="179" t="s">
        <v>6</v>
      </c>
      <c r="E55" s="179" t="s">
        <v>247</v>
      </c>
      <c r="F55" s="179" t="s">
        <v>108</v>
      </c>
      <c r="G55" s="179" t="s">
        <v>110</v>
      </c>
      <c r="H55" s="204" t="s">
        <v>244</v>
      </c>
      <c r="I55" s="181">
        <v>0.4</v>
      </c>
      <c r="J55" s="181">
        <v>0.4</v>
      </c>
      <c r="K55" s="181">
        <v>0.4</v>
      </c>
    </row>
    <row r="56" spans="1:11" ht="38.25">
      <c r="A56" s="182" t="s">
        <v>94</v>
      </c>
      <c r="B56" s="179" t="s">
        <v>245</v>
      </c>
      <c r="C56" s="179" t="s">
        <v>246</v>
      </c>
      <c r="D56" s="179" t="s">
        <v>6</v>
      </c>
      <c r="E56" s="179" t="s">
        <v>247</v>
      </c>
      <c r="F56" s="205" t="s">
        <v>108</v>
      </c>
      <c r="G56" s="179" t="s">
        <v>208</v>
      </c>
      <c r="H56" s="204"/>
      <c r="I56" s="181">
        <v>0.4</v>
      </c>
      <c r="J56" s="181">
        <v>0.4</v>
      </c>
      <c r="K56" s="181">
        <v>0.4</v>
      </c>
    </row>
    <row r="57" spans="1:11" ht="25.5">
      <c r="A57" s="182" t="s">
        <v>202</v>
      </c>
      <c r="B57" s="182" t="s">
        <v>245</v>
      </c>
      <c r="C57" s="182" t="s">
        <v>246</v>
      </c>
      <c r="D57" s="182" t="s">
        <v>6</v>
      </c>
      <c r="E57" s="182" t="s">
        <v>247</v>
      </c>
      <c r="F57" s="186" t="s">
        <v>108</v>
      </c>
      <c r="G57" s="179" t="s">
        <v>208</v>
      </c>
      <c r="H57" s="204" t="s">
        <v>365</v>
      </c>
      <c r="I57" s="181">
        <v>0.4</v>
      </c>
      <c r="J57" s="181">
        <v>0.4</v>
      </c>
      <c r="K57" s="181">
        <v>0.4</v>
      </c>
    </row>
    <row r="58" spans="1:11" ht="25.5">
      <c r="A58" s="182" t="s">
        <v>202</v>
      </c>
      <c r="B58" s="182" t="s">
        <v>245</v>
      </c>
      <c r="C58" s="182" t="s">
        <v>246</v>
      </c>
      <c r="D58" s="182" t="s">
        <v>6</v>
      </c>
      <c r="E58" s="182" t="s">
        <v>247</v>
      </c>
      <c r="F58" s="186" t="s">
        <v>108</v>
      </c>
      <c r="G58" s="182" t="s">
        <v>208</v>
      </c>
      <c r="H58" s="186" t="s">
        <v>197</v>
      </c>
      <c r="I58" s="184">
        <v>0.4</v>
      </c>
      <c r="J58" s="184">
        <v>0.4</v>
      </c>
      <c r="K58" s="184">
        <v>0.4</v>
      </c>
    </row>
    <row r="59" spans="1:11" ht="25.5">
      <c r="A59" s="178" t="s">
        <v>284</v>
      </c>
      <c r="B59" s="178" t="s">
        <v>245</v>
      </c>
      <c r="C59" s="178" t="s">
        <v>285</v>
      </c>
      <c r="D59" s="178"/>
      <c r="E59" s="178"/>
      <c r="F59" s="178"/>
      <c r="G59" s="178"/>
      <c r="H59" s="178" t="s">
        <v>244</v>
      </c>
      <c r="I59" s="203">
        <v>21.79</v>
      </c>
      <c r="J59" s="203">
        <v>21.79</v>
      </c>
      <c r="K59" s="203">
        <v>21.79</v>
      </c>
    </row>
    <row r="60" spans="1:11" ht="38.25">
      <c r="A60" s="178" t="s">
        <v>34</v>
      </c>
      <c r="B60" s="178" t="s">
        <v>245</v>
      </c>
      <c r="C60" s="178" t="s">
        <v>285</v>
      </c>
      <c r="D60" s="178" t="s">
        <v>6</v>
      </c>
      <c r="E60" s="178" t="s">
        <v>247</v>
      </c>
      <c r="F60" s="178"/>
      <c r="G60" s="178" t="s">
        <v>244</v>
      </c>
      <c r="H60" s="178" t="s">
        <v>244</v>
      </c>
      <c r="I60" s="203">
        <v>21.79</v>
      </c>
      <c r="J60" s="203">
        <v>21.79</v>
      </c>
      <c r="K60" s="203">
        <v>21.79</v>
      </c>
    </row>
    <row r="61" spans="1:11" ht="38.25">
      <c r="A61" s="182" t="s">
        <v>33</v>
      </c>
      <c r="B61" s="179" t="s">
        <v>245</v>
      </c>
      <c r="C61" s="179" t="s">
        <v>285</v>
      </c>
      <c r="D61" s="179" t="s">
        <v>6</v>
      </c>
      <c r="E61" s="179" t="s">
        <v>247</v>
      </c>
      <c r="F61" s="179" t="s">
        <v>108</v>
      </c>
      <c r="G61" s="179" t="s">
        <v>244</v>
      </c>
      <c r="H61" s="204" t="s">
        <v>244</v>
      </c>
      <c r="I61" s="181">
        <v>21.79</v>
      </c>
      <c r="J61" s="181">
        <v>21.79</v>
      </c>
      <c r="K61" s="181">
        <v>21.79</v>
      </c>
    </row>
    <row r="62" spans="1:11" ht="25.5">
      <c r="A62" s="182" t="s">
        <v>286</v>
      </c>
      <c r="B62" s="179" t="s">
        <v>245</v>
      </c>
      <c r="C62" s="179" t="s">
        <v>285</v>
      </c>
      <c r="D62" s="179" t="s">
        <v>6</v>
      </c>
      <c r="E62" s="179" t="s">
        <v>247</v>
      </c>
      <c r="F62" s="179" t="s">
        <v>108</v>
      </c>
      <c r="G62" s="179" t="s">
        <v>378</v>
      </c>
      <c r="H62" s="204" t="s">
        <v>244</v>
      </c>
      <c r="I62" s="181">
        <v>21.79</v>
      </c>
      <c r="J62" s="181">
        <v>21.79</v>
      </c>
      <c r="K62" s="181">
        <v>21.79</v>
      </c>
    </row>
    <row r="63" spans="1:11" ht="12.75">
      <c r="A63" s="182" t="s">
        <v>154</v>
      </c>
      <c r="B63" s="179" t="s">
        <v>245</v>
      </c>
      <c r="C63" s="179" t="s">
        <v>285</v>
      </c>
      <c r="D63" s="179" t="s">
        <v>6</v>
      </c>
      <c r="E63" s="179" t="s">
        <v>247</v>
      </c>
      <c r="F63" s="205" t="s">
        <v>108</v>
      </c>
      <c r="G63" s="179" t="s">
        <v>366</v>
      </c>
      <c r="H63" s="204" t="s">
        <v>367</v>
      </c>
      <c r="I63" s="181">
        <v>21.79</v>
      </c>
      <c r="J63" s="181">
        <v>21.79</v>
      </c>
      <c r="K63" s="181">
        <v>21.79</v>
      </c>
    </row>
    <row r="64" spans="1:11" ht="12.75">
      <c r="A64" s="182" t="s">
        <v>95</v>
      </c>
      <c r="B64" s="182" t="s">
        <v>245</v>
      </c>
      <c r="C64" s="182" t="s">
        <v>285</v>
      </c>
      <c r="D64" s="182" t="s">
        <v>6</v>
      </c>
      <c r="E64" s="182" t="s">
        <v>247</v>
      </c>
      <c r="F64" s="186" t="s">
        <v>108</v>
      </c>
      <c r="G64" s="182" t="s">
        <v>366</v>
      </c>
      <c r="H64" s="235" t="s">
        <v>121</v>
      </c>
      <c r="I64" s="184">
        <v>21.79</v>
      </c>
      <c r="J64" s="184">
        <v>21.79</v>
      </c>
      <c r="K64" s="184">
        <v>21.79</v>
      </c>
    </row>
    <row r="65" spans="1:11" ht="12.75">
      <c r="A65" s="178" t="s">
        <v>28</v>
      </c>
      <c r="B65" s="178" t="s">
        <v>245</v>
      </c>
      <c r="C65" s="178" t="s">
        <v>180</v>
      </c>
      <c r="D65" s="178"/>
      <c r="E65" s="178"/>
      <c r="F65" s="178"/>
      <c r="G65" s="178"/>
      <c r="H65" s="178"/>
      <c r="I65" s="203"/>
      <c r="J65" s="203">
        <v>1</v>
      </c>
      <c r="K65" s="203">
        <v>1</v>
      </c>
    </row>
    <row r="66" spans="1:11" ht="25.5">
      <c r="A66" s="182" t="s">
        <v>34</v>
      </c>
      <c r="B66" s="179" t="s">
        <v>245</v>
      </c>
      <c r="C66" s="179" t="s">
        <v>180</v>
      </c>
      <c r="D66" s="179" t="s">
        <v>6</v>
      </c>
      <c r="E66" s="179" t="s">
        <v>4</v>
      </c>
      <c r="F66" s="179"/>
      <c r="G66" s="179"/>
      <c r="H66" s="204"/>
      <c r="I66" s="181"/>
      <c r="J66" s="181">
        <v>1</v>
      </c>
      <c r="K66" s="181">
        <v>1</v>
      </c>
    </row>
    <row r="67" spans="1:11" ht="38.25">
      <c r="A67" s="182" t="s">
        <v>33</v>
      </c>
      <c r="B67" s="179" t="s">
        <v>245</v>
      </c>
      <c r="C67" s="179" t="s">
        <v>180</v>
      </c>
      <c r="D67" s="179" t="s">
        <v>6</v>
      </c>
      <c r="E67" s="179" t="s">
        <v>247</v>
      </c>
      <c r="F67" s="179"/>
      <c r="G67" s="179"/>
      <c r="H67" s="204"/>
      <c r="I67" s="181"/>
      <c r="J67" s="181">
        <v>1</v>
      </c>
      <c r="K67" s="181">
        <v>1</v>
      </c>
    </row>
    <row r="68" spans="1:11" ht="12.75">
      <c r="A68" s="182" t="s">
        <v>225</v>
      </c>
      <c r="B68" s="179" t="s">
        <v>245</v>
      </c>
      <c r="C68" s="179" t="s">
        <v>180</v>
      </c>
      <c r="D68" s="179" t="s">
        <v>6</v>
      </c>
      <c r="E68" s="179" t="s">
        <v>247</v>
      </c>
      <c r="F68" s="205" t="s">
        <v>108</v>
      </c>
      <c r="G68" s="179" t="s">
        <v>109</v>
      </c>
      <c r="H68" s="204"/>
      <c r="I68" s="181"/>
      <c r="J68" s="181">
        <v>1</v>
      </c>
      <c r="K68" s="181">
        <v>1</v>
      </c>
    </row>
    <row r="69" spans="1:11" ht="12.75">
      <c r="A69" s="182" t="s">
        <v>227</v>
      </c>
      <c r="B69" s="182" t="s">
        <v>245</v>
      </c>
      <c r="C69" s="182" t="s">
        <v>180</v>
      </c>
      <c r="D69" s="182" t="s">
        <v>6</v>
      </c>
      <c r="E69" s="182" t="s">
        <v>247</v>
      </c>
      <c r="F69" s="186" t="s">
        <v>108</v>
      </c>
      <c r="G69" s="179" t="s">
        <v>211</v>
      </c>
      <c r="H69" s="204"/>
      <c r="I69" s="181"/>
      <c r="J69" s="181">
        <v>1</v>
      </c>
      <c r="K69" s="181">
        <v>1</v>
      </c>
    </row>
    <row r="70" spans="1:11" ht="12.75">
      <c r="A70" s="182" t="s">
        <v>352</v>
      </c>
      <c r="B70" s="182" t="s">
        <v>245</v>
      </c>
      <c r="C70" s="182" t="s">
        <v>180</v>
      </c>
      <c r="D70" s="182" t="s">
        <v>6</v>
      </c>
      <c r="E70" s="182" t="s">
        <v>247</v>
      </c>
      <c r="F70" s="186" t="s">
        <v>108</v>
      </c>
      <c r="G70" s="182" t="s">
        <v>211</v>
      </c>
      <c r="H70" s="186" t="s">
        <v>362</v>
      </c>
      <c r="I70" s="184"/>
      <c r="J70" s="184">
        <v>1</v>
      </c>
      <c r="K70" s="184">
        <v>1</v>
      </c>
    </row>
    <row r="71" spans="1:11" ht="12.75">
      <c r="A71" s="182" t="s">
        <v>154</v>
      </c>
      <c r="B71" s="182" t="s">
        <v>245</v>
      </c>
      <c r="C71" s="182" t="s">
        <v>180</v>
      </c>
      <c r="D71" s="182" t="s">
        <v>6</v>
      </c>
      <c r="E71" s="182" t="s">
        <v>247</v>
      </c>
      <c r="F71" s="186" t="s">
        <v>108</v>
      </c>
      <c r="G71" s="182" t="s">
        <v>211</v>
      </c>
      <c r="H71" s="186" t="s">
        <v>153</v>
      </c>
      <c r="I71" s="184"/>
      <c r="J71" s="184">
        <v>1</v>
      </c>
      <c r="K71" s="184">
        <v>1</v>
      </c>
    </row>
    <row r="72" spans="1:11" ht="12.75">
      <c r="A72" s="246" t="s">
        <v>182</v>
      </c>
      <c r="B72" s="247" t="s">
        <v>245</v>
      </c>
      <c r="C72" s="247" t="s">
        <v>217</v>
      </c>
      <c r="D72" s="247"/>
      <c r="E72" s="247"/>
      <c r="F72" s="247"/>
      <c r="G72" s="247"/>
      <c r="H72" s="247"/>
      <c r="I72" s="248">
        <f>I73</f>
        <v>77.255</v>
      </c>
      <c r="J72" s="248"/>
      <c r="K72" s="248"/>
    </row>
    <row r="73" spans="1:11" ht="28.5">
      <c r="A73" s="91" t="s">
        <v>228</v>
      </c>
      <c r="B73" s="247" t="s">
        <v>245</v>
      </c>
      <c r="C73" s="247" t="s">
        <v>217</v>
      </c>
      <c r="D73" s="247" t="s">
        <v>6</v>
      </c>
      <c r="E73" s="247" t="s">
        <v>4</v>
      </c>
      <c r="F73" s="247"/>
      <c r="G73" s="247"/>
      <c r="H73" s="247"/>
      <c r="I73" s="248">
        <f>I74</f>
        <v>77.255</v>
      </c>
      <c r="J73" s="248"/>
      <c r="K73" s="248"/>
    </row>
    <row r="74" spans="1:11" ht="42.75">
      <c r="A74" s="89" t="s">
        <v>24</v>
      </c>
      <c r="B74" s="247" t="s">
        <v>245</v>
      </c>
      <c r="C74" s="247" t="s">
        <v>217</v>
      </c>
      <c r="D74" s="247" t="s">
        <v>6</v>
      </c>
      <c r="E74" s="247" t="s">
        <v>247</v>
      </c>
      <c r="F74" s="247"/>
      <c r="G74" s="247"/>
      <c r="H74" s="247"/>
      <c r="I74" s="248">
        <f>I75</f>
        <v>77.255</v>
      </c>
      <c r="J74" s="248"/>
      <c r="K74" s="248"/>
    </row>
    <row r="75" spans="1:11" ht="28.5">
      <c r="A75" s="91" t="s">
        <v>202</v>
      </c>
      <c r="B75" s="186" t="s">
        <v>245</v>
      </c>
      <c r="C75" s="186">
        <v>13</v>
      </c>
      <c r="D75" s="186">
        <v>89</v>
      </c>
      <c r="E75" s="186">
        <v>1</v>
      </c>
      <c r="F75" s="186" t="s">
        <v>108</v>
      </c>
      <c r="G75" s="186">
        <v>42370</v>
      </c>
      <c r="H75" s="186"/>
      <c r="I75" s="184">
        <f>I76</f>
        <v>77.255</v>
      </c>
      <c r="J75" s="184"/>
      <c r="K75" s="184"/>
    </row>
    <row r="76" spans="1:11" ht="14.25">
      <c r="A76" s="91" t="s">
        <v>183</v>
      </c>
      <c r="B76" s="186" t="s">
        <v>245</v>
      </c>
      <c r="C76" s="186" t="s">
        <v>217</v>
      </c>
      <c r="D76" s="186" t="s">
        <v>6</v>
      </c>
      <c r="E76" s="186" t="s">
        <v>247</v>
      </c>
      <c r="F76" s="186" t="s">
        <v>108</v>
      </c>
      <c r="G76" s="186" t="s">
        <v>214</v>
      </c>
      <c r="H76" s="186" t="s">
        <v>365</v>
      </c>
      <c r="I76" s="184">
        <f>I77</f>
        <v>77.255</v>
      </c>
      <c r="J76" s="184"/>
      <c r="K76" s="184"/>
    </row>
    <row r="77" spans="1:11" ht="28.5">
      <c r="A77" s="249" t="s">
        <v>202</v>
      </c>
      <c r="B77" s="186" t="s">
        <v>245</v>
      </c>
      <c r="C77" s="186" t="s">
        <v>217</v>
      </c>
      <c r="D77" s="186" t="s">
        <v>6</v>
      </c>
      <c r="E77" s="186" t="s">
        <v>247</v>
      </c>
      <c r="F77" s="186" t="s">
        <v>108</v>
      </c>
      <c r="G77" s="186" t="s">
        <v>214</v>
      </c>
      <c r="H77" s="186" t="s">
        <v>361</v>
      </c>
      <c r="I77" s="184">
        <f>прил5!J81</f>
        <v>77.255</v>
      </c>
      <c r="J77" s="184"/>
      <c r="K77" s="184"/>
    </row>
    <row r="78" spans="1:11" ht="12.75">
      <c r="A78" s="178" t="s">
        <v>39</v>
      </c>
      <c r="B78" s="178" t="s">
        <v>187</v>
      </c>
      <c r="C78" s="178"/>
      <c r="D78" s="178"/>
      <c r="E78" s="178"/>
      <c r="F78" s="178"/>
      <c r="G78" s="178" t="s">
        <v>244</v>
      </c>
      <c r="H78" s="178" t="s">
        <v>244</v>
      </c>
      <c r="I78" s="203">
        <v>86.8</v>
      </c>
      <c r="J78" s="203">
        <v>87.39999999999999</v>
      </c>
      <c r="K78" s="203">
        <v>90.10000000000001</v>
      </c>
    </row>
    <row r="79" spans="1:11" ht="12.75">
      <c r="A79" s="182" t="s">
        <v>36</v>
      </c>
      <c r="B79" s="179" t="s">
        <v>187</v>
      </c>
      <c r="C79" s="179" t="s">
        <v>186</v>
      </c>
      <c r="D79" s="179"/>
      <c r="E79" s="179" t="s">
        <v>244</v>
      </c>
      <c r="F79" s="179"/>
      <c r="G79" s="179" t="s">
        <v>244</v>
      </c>
      <c r="H79" s="204" t="s">
        <v>244</v>
      </c>
      <c r="I79" s="181">
        <v>86.8</v>
      </c>
      <c r="J79" s="181">
        <v>87.39999999999999</v>
      </c>
      <c r="K79" s="181">
        <v>90.10000000000001</v>
      </c>
    </row>
    <row r="80" spans="1:11" ht="25.5">
      <c r="A80" s="182" t="s">
        <v>34</v>
      </c>
      <c r="B80" s="179" t="s">
        <v>187</v>
      </c>
      <c r="C80" s="179" t="s">
        <v>186</v>
      </c>
      <c r="D80" s="179" t="s">
        <v>6</v>
      </c>
      <c r="E80" s="179" t="s">
        <v>4</v>
      </c>
      <c r="F80" s="179"/>
      <c r="G80" s="179"/>
      <c r="H80" s="204"/>
      <c r="I80" s="181">
        <v>86.8</v>
      </c>
      <c r="J80" s="181">
        <v>87.39999999999999</v>
      </c>
      <c r="K80" s="181">
        <v>90.10000000000001</v>
      </c>
    </row>
    <row r="81" spans="1:11" ht="38.25">
      <c r="A81" s="182" t="s">
        <v>33</v>
      </c>
      <c r="B81" s="179" t="s">
        <v>187</v>
      </c>
      <c r="C81" s="179" t="s">
        <v>186</v>
      </c>
      <c r="D81" s="179" t="s">
        <v>6</v>
      </c>
      <c r="E81" s="179" t="s">
        <v>247</v>
      </c>
      <c r="F81" s="205"/>
      <c r="G81" s="179"/>
      <c r="H81" s="204"/>
      <c r="I81" s="181">
        <v>86.8</v>
      </c>
      <c r="J81" s="181">
        <v>87.39999999999999</v>
      </c>
      <c r="K81" s="181">
        <v>90.10000000000001</v>
      </c>
    </row>
    <row r="82" spans="1:11" ht="25.5">
      <c r="A82" s="182" t="s">
        <v>37</v>
      </c>
      <c r="B82" s="182" t="s">
        <v>187</v>
      </c>
      <c r="C82" s="182" t="s">
        <v>186</v>
      </c>
      <c r="D82" s="182" t="s">
        <v>6</v>
      </c>
      <c r="E82" s="182" t="s">
        <v>247</v>
      </c>
      <c r="F82" s="186" t="s">
        <v>108</v>
      </c>
      <c r="G82" s="179" t="s">
        <v>40</v>
      </c>
      <c r="H82" s="204"/>
      <c r="I82" s="181">
        <v>86.8</v>
      </c>
      <c r="J82" s="181">
        <v>87.39999999999999</v>
      </c>
      <c r="K82" s="181">
        <v>90.10000000000001</v>
      </c>
    </row>
    <row r="83" spans="1:11" ht="25.5">
      <c r="A83" s="182" t="s">
        <v>38</v>
      </c>
      <c r="B83" s="182" t="s">
        <v>187</v>
      </c>
      <c r="C83" s="182" t="s">
        <v>186</v>
      </c>
      <c r="D83" s="182" t="s">
        <v>6</v>
      </c>
      <c r="E83" s="182" t="s">
        <v>247</v>
      </c>
      <c r="F83" s="186" t="s">
        <v>108</v>
      </c>
      <c r="G83" s="182" t="s">
        <v>40</v>
      </c>
      <c r="H83" s="186" t="s">
        <v>195</v>
      </c>
      <c r="I83" s="184">
        <v>82.3</v>
      </c>
      <c r="J83" s="184">
        <v>82.8</v>
      </c>
      <c r="K83" s="184">
        <v>83.7</v>
      </c>
    </row>
    <row r="84" spans="1:11" ht="25.5">
      <c r="A84" s="182" t="s">
        <v>5</v>
      </c>
      <c r="B84" s="182" t="s">
        <v>187</v>
      </c>
      <c r="C84" s="182" t="s">
        <v>186</v>
      </c>
      <c r="D84" s="182" t="s">
        <v>6</v>
      </c>
      <c r="E84" s="182" t="s">
        <v>247</v>
      </c>
      <c r="F84" s="186" t="s">
        <v>108</v>
      </c>
      <c r="G84" s="182" t="s">
        <v>40</v>
      </c>
      <c r="H84" s="186" t="s">
        <v>197</v>
      </c>
      <c r="I84" s="184">
        <v>4.5</v>
      </c>
      <c r="J84" s="184">
        <v>4.6</v>
      </c>
      <c r="K84" s="184">
        <v>6.4</v>
      </c>
    </row>
    <row r="85" spans="1:11" ht="29.25">
      <c r="A85" s="254" t="s">
        <v>152</v>
      </c>
      <c r="B85" s="255" t="s">
        <v>186</v>
      </c>
      <c r="C85" s="256"/>
      <c r="D85" s="257"/>
      <c r="E85" s="257"/>
      <c r="F85" s="257"/>
      <c r="G85" s="257"/>
      <c r="H85" s="256"/>
      <c r="I85" s="258">
        <f>I86</f>
        <v>56.660000000000004</v>
      </c>
      <c r="J85" s="258">
        <f aca="true" t="shared" si="4" ref="J85:K89">J86</f>
        <v>0</v>
      </c>
      <c r="K85" s="259">
        <f t="shared" si="4"/>
        <v>0</v>
      </c>
    </row>
    <row r="86" spans="1:11" ht="42.75">
      <c r="A86" s="91" t="s">
        <v>193</v>
      </c>
      <c r="B86" s="260" t="s">
        <v>186</v>
      </c>
      <c r="C86" s="260" t="s">
        <v>188</v>
      </c>
      <c r="D86" s="261"/>
      <c r="E86" s="261"/>
      <c r="F86" s="261"/>
      <c r="G86" s="261"/>
      <c r="H86" s="260"/>
      <c r="I86" s="262">
        <f>I87</f>
        <v>56.660000000000004</v>
      </c>
      <c r="J86" s="262">
        <f t="shared" si="4"/>
        <v>0</v>
      </c>
      <c r="K86" s="263">
        <f t="shared" si="4"/>
        <v>0</v>
      </c>
    </row>
    <row r="87" spans="1:11" ht="42.75">
      <c r="A87" s="91" t="s">
        <v>106</v>
      </c>
      <c r="B87" s="264" t="s">
        <v>186</v>
      </c>
      <c r="C87" s="264" t="s">
        <v>188</v>
      </c>
      <c r="D87" s="261" t="s">
        <v>6</v>
      </c>
      <c r="E87" s="261" t="s">
        <v>4</v>
      </c>
      <c r="F87" s="261"/>
      <c r="G87" s="261"/>
      <c r="H87" s="264"/>
      <c r="I87" s="265">
        <f>I88</f>
        <v>56.660000000000004</v>
      </c>
      <c r="J87" s="265">
        <f t="shared" si="4"/>
        <v>0</v>
      </c>
      <c r="K87" s="266">
        <f t="shared" si="4"/>
        <v>0</v>
      </c>
    </row>
    <row r="88" spans="1:11" ht="42.75">
      <c r="A88" s="91" t="s">
        <v>107</v>
      </c>
      <c r="B88" s="264" t="s">
        <v>186</v>
      </c>
      <c r="C88" s="264" t="s">
        <v>188</v>
      </c>
      <c r="D88" s="261" t="s">
        <v>6</v>
      </c>
      <c r="E88" s="261" t="s">
        <v>247</v>
      </c>
      <c r="F88" s="261" t="s">
        <v>108</v>
      </c>
      <c r="G88" s="261"/>
      <c r="H88" s="264"/>
      <c r="I88" s="265">
        <f>I89+I91</f>
        <v>56.660000000000004</v>
      </c>
      <c r="J88" s="265">
        <f t="shared" si="4"/>
        <v>0</v>
      </c>
      <c r="K88" s="266">
        <f t="shared" si="4"/>
        <v>0</v>
      </c>
    </row>
    <row r="89" spans="1:11" ht="14.25">
      <c r="A89" s="91" t="s">
        <v>93</v>
      </c>
      <c r="B89" s="81" t="s">
        <v>186</v>
      </c>
      <c r="C89" s="81" t="s">
        <v>188</v>
      </c>
      <c r="D89" s="101" t="s">
        <v>6</v>
      </c>
      <c r="E89" s="101" t="s">
        <v>247</v>
      </c>
      <c r="F89" s="101" t="s">
        <v>108</v>
      </c>
      <c r="G89" s="101" t="s">
        <v>157</v>
      </c>
      <c r="H89" s="264"/>
      <c r="I89" s="265">
        <f>I90</f>
        <v>56.06</v>
      </c>
      <c r="J89" s="265">
        <f t="shared" si="4"/>
        <v>0</v>
      </c>
      <c r="K89" s="266">
        <f t="shared" si="4"/>
        <v>0</v>
      </c>
    </row>
    <row r="90" spans="1:11" ht="28.5">
      <c r="A90" s="91" t="s">
        <v>202</v>
      </c>
      <c r="B90" s="81" t="s">
        <v>186</v>
      </c>
      <c r="C90" s="81" t="s">
        <v>188</v>
      </c>
      <c r="D90" s="101" t="s">
        <v>6</v>
      </c>
      <c r="E90" s="101" t="s">
        <v>247</v>
      </c>
      <c r="F90" s="101" t="s">
        <v>108</v>
      </c>
      <c r="G90" s="101" t="s">
        <v>157</v>
      </c>
      <c r="H90" s="81" t="s">
        <v>197</v>
      </c>
      <c r="I90" s="104">
        <f>прил5!J109</f>
        <v>56.06</v>
      </c>
      <c r="J90" s="104">
        <f>'[2]прил5'!K99</f>
        <v>0</v>
      </c>
      <c r="K90" s="95">
        <f>'[2]прил5'!L99</f>
        <v>0</v>
      </c>
    </row>
    <row r="91" spans="1:11" ht="28.5">
      <c r="A91" s="91" t="s">
        <v>292</v>
      </c>
      <c r="B91" s="81" t="s">
        <v>186</v>
      </c>
      <c r="C91" s="81" t="s">
        <v>188</v>
      </c>
      <c r="D91" s="101" t="s">
        <v>6</v>
      </c>
      <c r="E91" s="101" t="s">
        <v>247</v>
      </c>
      <c r="F91" s="101" t="s">
        <v>108</v>
      </c>
      <c r="G91" s="101" t="s">
        <v>293</v>
      </c>
      <c r="H91" s="81"/>
      <c r="I91" s="104">
        <f>I92</f>
        <v>0.6</v>
      </c>
      <c r="J91" s="104"/>
      <c r="K91" s="95"/>
    </row>
    <row r="92" spans="1:11" ht="28.5">
      <c r="A92" s="249" t="s">
        <v>202</v>
      </c>
      <c r="B92" s="250" t="s">
        <v>186</v>
      </c>
      <c r="C92" s="250" t="s">
        <v>188</v>
      </c>
      <c r="D92" s="251" t="s">
        <v>6</v>
      </c>
      <c r="E92" s="251" t="s">
        <v>247</v>
      </c>
      <c r="F92" s="251" t="s">
        <v>108</v>
      </c>
      <c r="G92" s="251" t="s">
        <v>293</v>
      </c>
      <c r="H92" s="250" t="s">
        <v>197</v>
      </c>
      <c r="I92" s="252">
        <f>прил5!J112</f>
        <v>0.6</v>
      </c>
      <c r="J92" s="252"/>
      <c r="K92" s="253"/>
    </row>
    <row r="93" spans="1:11" ht="12.75">
      <c r="A93" s="178" t="s">
        <v>177</v>
      </c>
      <c r="B93" s="178" t="s">
        <v>246</v>
      </c>
      <c r="C93" s="178"/>
      <c r="D93" s="178"/>
      <c r="E93" s="178"/>
      <c r="F93" s="178"/>
      <c r="G93" s="178"/>
      <c r="H93" s="178"/>
      <c r="I93" s="203">
        <f aca="true" t="shared" si="5" ref="I93:K94">I94</f>
        <v>529.4</v>
      </c>
      <c r="J93" s="203">
        <f t="shared" si="5"/>
        <v>429.4</v>
      </c>
      <c r="K93" s="203">
        <f t="shared" si="5"/>
        <v>429.4</v>
      </c>
    </row>
    <row r="94" spans="1:11" ht="12.75">
      <c r="A94" s="178" t="s">
        <v>147</v>
      </c>
      <c r="B94" s="178" t="s">
        <v>246</v>
      </c>
      <c r="C94" s="178" t="s">
        <v>156</v>
      </c>
      <c r="D94" s="178"/>
      <c r="E94" s="178"/>
      <c r="F94" s="178"/>
      <c r="G94" s="178"/>
      <c r="H94" s="178"/>
      <c r="I94" s="203">
        <f t="shared" si="5"/>
        <v>529.4</v>
      </c>
      <c r="J94" s="203">
        <f t="shared" si="5"/>
        <v>429.4</v>
      </c>
      <c r="K94" s="203">
        <f t="shared" si="5"/>
        <v>429.4</v>
      </c>
    </row>
    <row r="95" spans="1:11" ht="25.5">
      <c r="A95" s="182" t="s">
        <v>34</v>
      </c>
      <c r="B95" s="179" t="s">
        <v>246</v>
      </c>
      <c r="C95" s="179" t="s">
        <v>156</v>
      </c>
      <c r="D95" s="179" t="s">
        <v>6</v>
      </c>
      <c r="E95" s="179" t="s">
        <v>4</v>
      </c>
      <c r="F95" s="179"/>
      <c r="G95" s="179"/>
      <c r="H95" s="204"/>
      <c r="I95" s="181">
        <f>I96</f>
        <v>529.4</v>
      </c>
      <c r="J95" s="181">
        <f aca="true" t="shared" si="6" ref="J95:K97">J96</f>
        <v>429.4</v>
      </c>
      <c r="K95" s="181">
        <f t="shared" si="6"/>
        <v>429.4</v>
      </c>
    </row>
    <row r="96" spans="1:11" ht="38.25">
      <c r="A96" s="182" t="s">
        <v>33</v>
      </c>
      <c r="B96" s="179" t="s">
        <v>246</v>
      </c>
      <c r="C96" s="179" t="s">
        <v>156</v>
      </c>
      <c r="D96" s="179" t="s">
        <v>6</v>
      </c>
      <c r="E96" s="179" t="s">
        <v>247</v>
      </c>
      <c r="F96" s="179" t="s">
        <v>108</v>
      </c>
      <c r="G96" s="179"/>
      <c r="H96" s="204"/>
      <c r="I96" s="181">
        <f>I97</f>
        <v>529.4</v>
      </c>
      <c r="J96" s="181">
        <f t="shared" si="6"/>
        <v>429.4</v>
      </c>
      <c r="K96" s="181">
        <f t="shared" si="6"/>
        <v>429.4</v>
      </c>
    </row>
    <row r="97" spans="1:11" ht="38.25">
      <c r="A97" s="182" t="s">
        <v>114</v>
      </c>
      <c r="B97" s="179" t="s">
        <v>246</v>
      </c>
      <c r="C97" s="179" t="s">
        <v>156</v>
      </c>
      <c r="D97" s="179" t="s">
        <v>6</v>
      </c>
      <c r="E97" s="179" t="s">
        <v>247</v>
      </c>
      <c r="F97" s="205" t="s">
        <v>108</v>
      </c>
      <c r="G97" s="179" t="s">
        <v>112</v>
      </c>
      <c r="H97" s="204"/>
      <c r="I97" s="181">
        <f>I98</f>
        <v>529.4</v>
      </c>
      <c r="J97" s="181">
        <f t="shared" si="6"/>
        <v>429.4</v>
      </c>
      <c r="K97" s="181">
        <f t="shared" si="6"/>
        <v>429.4</v>
      </c>
    </row>
    <row r="98" spans="1:11" ht="127.5">
      <c r="A98" s="182" t="s">
        <v>113</v>
      </c>
      <c r="B98" s="182" t="s">
        <v>246</v>
      </c>
      <c r="C98" s="182" t="s">
        <v>156</v>
      </c>
      <c r="D98" s="182" t="s">
        <v>6</v>
      </c>
      <c r="E98" s="182" t="s">
        <v>247</v>
      </c>
      <c r="F98" s="186" t="s">
        <v>108</v>
      </c>
      <c r="G98" s="179" t="s">
        <v>111</v>
      </c>
      <c r="H98" s="204"/>
      <c r="I98" s="181">
        <f>I99</f>
        <v>529.4</v>
      </c>
      <c r="J98" s="181">
        <f>J99</f>
        <v>429.4</v>
      </c>
      <c r="K98" s="181">
        <f>K99</f>
        <v>429.4</v>
      </c>
    </row>
    <row r="99" spans="1:11" ht="28.5">
      <c r="A99" s="91" t="s">
        <v>202</v>
      </c>
      <c r="B99" s="99" t="s">
        <v>246</v>
      </c>
      <c r="C99" s="99" t="s">
        <v>156</v>
      </c>
      <c r="D99" s="101" t="s">
        <v>6</v>
      </c>
      <c r="E99" s="101" t="s">
        <v>247</v>
      </c>
      <c r="F99" s="101" t="s">
        <v>108</v>
      </c>
      <c r="G99" s="101" t="s">
        <v>111</v>
      </c>
      <c r="H99" s="99">
        <v>200</v>
      </c>
      <c r="I99" s="134">
        <f>I100</f>
        <v>529.4</v>
      </c>
      <c r="J99" s="134">
        <f>J100</f>
        <v>429.4</v>
      </c>
      <c r="K99" s="134">
        <f>K100</f>
        <v>429.4</v>
      </c>
    </row>
    <row r="100" spans="1:11" s="77" customFormat="1" ht="28.5">
      <c r="A100" s="91" t="s">
        <v>202</v>
      </c>
      <c r="B100" s="99" t="s">
        <v>246</v>
      </c>
      <c r="C100" s="99" t="s">
        <v>156</v>
      </c>
      <c r="D100" s="101" t="s">
        <v>6</v>
      </c>
      <c r="E100" s="101" t="s">
        <v>247</v>
      </c>
      <c r="F100" s="101" t="s">
        <v>108</v>
      </c>
      <c r="G100" s="101" t="s">
        <v>111</v>
      </c>
      <c r="H100" s="99">
        <v>240</v>
      </c>
      <c r="I100" s="104">
        <f>прил5!J125</f>
        <v>529.4</v>
      </c>
      <c r="J100" s="104">
        <f>прил5!K125</f>
        <v>429.4</v>
      </c>
      <c r="K100" s="104">
        <f>прил5!L125</f>
        <v>429.4</v>
      </c>
    </row>
    <row r="101" spans="1:11" s="77" customFormat="1" ht="12.75">
      <c r="A101" s="178" t="s">
        <v>194</v>
      </c>
      <c r="B101" s="178" t="s">
        <v>189</v>
      </c>
      <c r="C101" s="178"/>
      <c r="D101" s="178"/>
      <c r="E101" s="178"/>
      <c r="F101" s="178"/>
      <c r="G101" s="178"/>
      <c r="H101" s="178"/>
      <c r="I101" s="203">
        <f>I102+I108</f>
        <v>129.36</v>
      </c>
      <c r="J101" s="203">
        <f>J102+J108</f>
        <v>30</v>
      </c>
      <c r="K101" s="203">
        <f>K102+K108</f>
        <v>30</v>
      </c>
    </row>
    <row r="102" spans="1:11" s="77" customFormat="1" ht="12.75">
      <c r="A102" s="178" t="s">
        <v>260</v>
      </c>
      <c r="B102" s="178" t="s">
        <v>189</v>
      </c>
      <c r="C102" s="319" t="s">
        <v>187</v>
      </c>
      <c r="D102" s="178"/>
      <c r="E102" s="178"/>
      <c r="F102" s="178"/>
      <c r="G102" s="178"/>
      <c r="H102" s="178"/>
      <c r="I102" s="203">
        <f aca="true" t="shared" si="7" ref="I102:K105">I103</f>
        <v>97.798</v>
      </c>
      <c r="J102" s="203">
        <f t="shared" si="7"/>
        <v>0</v>
      </c>
      <c r="K102" s="203">
        <f t="shared" si="7"/>
        <v>0</v>
      </c>
    </row>
    <row r="103" spans="1:11" s="77" customFormat="1" ht="25.5">
      <c r="A103" s="182" t="s">
        <v>34</v>
      </c>
      <c r="B103" s="179" t="s">
        <v>189</v>
      </c>
      <c r="C103" s="205" t="s">
        <v>187</v>
      </c>
      <c r="D103" s="179" t="s">
        <v>6</v>
      </c>
      <c r="E103" s="179" t="s">
        <v>4</v>
      </c>
      <c r="F103" s="179"/>
      <c r="G103" s="179"/>
      <c r="H103" s="204"/>
      <c r="I103" s="181">
        <f t="shared" si="7"/>
        <v>97.798</v>
      </c>
      <c r="J103" s="181">
        <f t="shared" si="7"/>
        <v>0</v>
      </c>
      <c r="K103" s="181">
        <f t="shared" si="7"/>
        <v>0</v>
      </c>
    </row>
    <row r="104" spans="1:11" s="77" customFormat="1" ht="38.25">
      <c r="A104" s="182" t="s">
        <v>33</v>
      </c>
      <c r="B104" s="179" t="s">
        <v>189</v>
      </c>
      <c r="C104" s="205" t="s">
        <v>187</v>
      </c>
      <c r="D104" s="179" t="s">
        <v>6</v>
      </c>
      <c r="E104" s="179" t="s">
        <v>247</v>
      </c>
      <c r="F104" s="179" t="s">
        <v>108</v>
      </c>
      <c r="G104" s="179"/>
      <c r="H104" s="204"/>
      <c r="I104" s="181">
        <f t="shared" si="7"/>
        <v>97.798</v>
      </c>
      <c r="J104" s="181">
        <f t="shared" si="7"/>
        <v>0</v>
      </c>
      <c r="K104" s="181">
        <f t="shared" si="7"/>
        <v>0</v>
      </c>
    </row>
    <row r="105" spans="1:11" s="77" customFormat="1" ht="12.75">
      <c r="A105" s="182" t="s">
        <v>404</v>
      </c>
      <c r="B105" s="179" t="s">
        <v>189</v>
      </c>
      <c r="C105" s="205" t="s">
        <v>187</v>
      </c>
      <c r="D105" s="179" t="s">
        <v>6</v>
      </c>
      <c r="E105" s="179" t="s">
        <v>247</v>
      </c>
      <c r="F105" s="205" t="s">
        <v>108</v>
      </c>
      <c r="G105" s="179">
        <v>42000</v>
      </c>
      <c r="H105" s="204"/>
      <c r="I105" s="181">
        <f>I106</f>
        <v>97.798</v>
      </c>
      <c r="J105" s="181">
        <f t="shared" si="7"/>
        <v>0</v>
      </c>
      <c r="K105" s="181">
        <f t="shared" si="7"/>
        <v>0</v>
      </c>
    </row>
    <row r="106" spans="1:11" s="77" customFormat="1" ht="25.5">
      <c r="A106" s="182" t="s">
        <v>202</v>
      </c>
      <c r="B106" s="182" t="s">
        <v>189</v>
      </c>
      <c r="C106" s="186" t="s">
        <v>187</v>
      </c>
      <c r="D106" s="182" t="s">
        <v>6</v>
      </c>
      <c r="E106" s="182" t="s">
        <v>247</v>
      </c>
      <c r="F106" s="186" t="s">
        <v>108</v>
      </c>
      <c r="G106" s="182">
        <v>42020</v>
      </c>
      <c r="H106" s="186" t="s">
        <v>365</v>
      </c>
      <c r="I106" s="184">
        <f>I107</f>
        <v>97.798</v>
      </c>
      <c r="J106" s="184">
        <f>J107</f>
        <v>0</v>
      </c>
      <c r="K106" s="184">
        <f>K107</f>
        <v>0</v>
      </c>
    </row>
    <row r="107" spans="1:11" s="77" customFormat="1" ht="25.5">
      <c r="A107" s="182" t="s">
        <v>202</v>
      </c>
      <c r="B107" s="182" t="s">
        <v>189</v>
      </c>
      <c r="C107" s="186" t="s">
        <v>187</v>
      </c>
      <c r="D107" s="182" t="s">
        <v>6</v>
      </c>
      <c r="E107" s="182" t="s">
        <v>247</v>
      </c>
      <c r="F107" s="186" t="s">
        <v>108</v>
      </c>
      <c r="G107" s="182">
        <v>42020</v>
      </c>
      <c r="H107" s="186" t="s">
        <v>197</v>
      </c>
      <c r="I107" s="184">
        <f>прил5!J154</f>
        <v>97.798</v>
      </c>
      <c r="J107" s="184">
        <f>прил5!K154</f>
        <v>0</v>
      </c>
      <c r="K107" s="184">
        <f>прил5!L154</f>
        <v>0</v>
      </c>
    </row>
    <row r="108" spans="1:11" ht="12.75">
      <c r="A108" s="178" t="s">
        <v>41</v>
      </c>
      <c r="B108" s="178" t="s">
        <v>189</v>
      </c>
      <c r="C108" s="178" t="s">
        <v>186</v>
      </c>
      <c r="D108" s="178"/>
      <c r="E108" s="178"/>
      <c r="F108" s="178"/>
      <c r="G108" s="178"/>
      <c r="H108" s="178"/>
      <c r="I108" s="203">
        <f aca="true" t="shared" si="8" ref="I108:K110">I109</f>
        <v>31.562</v>
      </c>
      <c r="J108" s="203">
        <f t="shared" si="8"/>
        <v>30</v>
      </c>
      <c r="K108" s="203">
        <f t="shared" si="8"/>
        <v>30</v>
      </c>
    </row>
    <row r="109" spans="1:11" ht="25.5">
      <c r="A109" s="182" t="s">
        <v>34</v>
      </c>
      <c r="B109" s="179" t="s">
        <v>189</v>
      </c>
      <c r="C109" s="179" t="s">
        <v>186</v>
      </c>
      <c r="D109" s="179" t="s">
        <v>6</v>
      </c>
      <c r="E109" s="179" t="s">
        <v>4</v>
      </c>
      <c r="F109" s="179"/>
      <c r="G109" s="179"/>
      <c r="H109" s="204"/>
      <c r="I109" s="181">
        <f t="shared" si="8"/>
        <v>31.562</v>
      </c>
      <c r="J109" s="181">
        <f t="shared" si="8"/>
        <v>30</v>
      </c>
      <c r="K109" s="181">
        <f t="shared" si="8"/>
        <v>30</v>
      </c>
    </row>
    <row r="110" spans="1:11" ht="38.25">
      <c r="A110" s="182" t="s">
        <v>33</v>
      </c>
      <c r="B110" s="179" t="s">
        <v>189</v>
      </c>
      <c r="C110" s="179" t="s">
        <v>186</v>
      </c>
      <c r="D110" s="179" t="s">
        <v>6</v>
      </c>
      <c r="E110" s="179" t="s">
        <v>247</v>
      </c>
      <c r="F110" s="179" t="s">
        <v>108</v>
      </c>
      <c r="G110" s="179"/>
      <c r="H110" s="204"/>
      <c r="I110" s="181">
        <f t="shared" si="8"/>
        <v>31.562</v>
      </c>
      <c r="J110" s="181">
        <f t="shared" si="8"/>
        <v>30</v>
      </c>
      <c r="K110" s="181">
        <f t="shared" si="8"/>
        <v>30</v>
      </c>
    </row>
    <row r="111" spans="1:11" ht="25.5">
      <c r="A111" s="182" t="s">
        <v>43</v>
      </c>
      <c r="B111" s="179" t="s">
        <v>189</v>
      </c>
      <c r="C111" s="179" t="s">
        <v>186</v>
      </c>
      <c r="D111" s="179" t="s">
        <v>6</v>
      </c>
      <c r="E111" s="179" t="s">
        <v>247</v>
      </c>
      <c r="F111" s="205" t="s">
        <v>108</v>
      </c>
      <c r="G111" s="179" t="s">
        <v>42</v>
      </c>
      <c r="H111" s="204"/>
      <c r="I111" s="181">
        <f>I112+I115</f>
        <v>31.562</v>
      </c>
      <c r="J111" s="181">
        <f>J112+J115</f>
        <v>30</v>
      </c>
      <c r="K111" s="181">
        <f>K112+K115</f>
        <v>30</v>
      </c>
    </row>
    <row r="112" spans="1:11" ht="12.75">
      <c r="A112" s="182" t="s">
        <v>45</v>
      </c>
      <c r="B112" s="182" t="s">
        <v>189</v>
      </c>
      <c r="C112" s="182" t="s">
        <v>186</v>
      </c>
      <c r="D112" s="182" t="s">
        <v>6</v>
      </c>
      <c r="E112" s="182" t="s">
        <v>247</v>
      </c>
      <c r="F112" s="186" t="s">
        <v>108</v>
      </c>
      <c r="G112" s="179" t="s">
        <v>44</v>
      </c>
      <c r="H112" s="204"/>
      <c r="I112" s="181">
        <f aca="true" t="shared" si="9" ref="I112:K113">I113</f>
        <v>30</v>
      </c>
      <c r="J112" s="181">
        <f t="shared" si="9"/>
        <v>30</v>
      </c>
      <c r="K112" s="181">
        <f t="shared" si="9"/>
        <v>30</v>
      </c>
    </row>
    <row r="113" spans="1:11" ht="25.5">
      <c r="A113" s="182" t="s">
        <v>202</v>
      </c>
      <c r="B113" s="182" t="s">
        <v>189</v>
      </c>
      <c r="C113" s="182" t="s">
        <v>186</v>
      </c>
      <c r="D113" s="182" t="s">
        <v>6</v>
      </c>
      <c r="E113" s="182" t="s">
        <v>247</v>
      </c>
      <c r="F113" s="186" t="s">
        <v>108</v>
      </c>
      <c r="G113" s="182" t="s">
        <v>44</v>
      </c>
      <c r="H113" s="186" t="s">
        <v>365</v>
      </c>
      <c r="I113" s="184">
        <f t="shared" si="9"/>
        <v>30</v>
      </c>
      <c r="J113" s="184">
        <f t="shared" si="9"/>
        <v>30</v>
      </c>
      <c r="K113" s="184">
        <f t="shared" si="9"/>
        <v>30</v>
      </c>
    </row>
    <row r="114" spans="1:11" ht="25.5">
      <c r="A114" s="182" t="s">
        <v>202</v>
      </c>
      <c r="B114" s="182" t="s">
        <v>189</v>
      </c>
      <c r="C114" s="182" t="s">
        <v>186</v>
      </c>
      <c r="D114" s="182" t="s">
        <v>6</v>
      </c>
      <c r="E114" s="182" t="s">
        <v>247</v>
      </c>
      <c r="F114" s="186" t="s">
        <v>108</v>
      </c>
      <c r="G114" s="182" t="s">
        <v>44</v>
      </c>
      <c r="H114" s="186" t="s">
        <v>197</v>
      </c>
      <c r="I114" s="184">
        <f>прил5!J162</f>
        <v>30</v>
      </c>
      <c r="J114" s="184">
        <f>прил5!K162</f>
        <v>30</v>
      </c>
      <c r="K114" s="184">
        <f>прил5!L162</f>
        <v>30</v>
      </c>
    </row>
    <row r="115" spans="1:11" ht="25.5">
      <c r="A115" s="178" t="s">
        <v>49</v>
      </c>
      <c r="B115" s="178" t="s">
        <v>189</v>
      </c>
      <c r="C115" s="178" t="s">
        <v>186</v>
      </c>
      <c r="D115" s="178" t="s">
        <v>6</v>
      </c>
      <c r="E115" s="178" t="s">
        <v>247</v>
      </c>
      <c r="F115" s="178" t="s">
        <v>108</v>
      </c>
      <c r="G115" s="178" t="s">
        <v>51</v>
      </c>
      <c r="H115" s="178"/>
      <c r="I115" s="203">
        <f aca="true" t="shared" si="10" ref="I115:K116">I116</f>
        <v>1.562</v>
      </c>
      <c r="J115" s="203">
        <f t="shared" si="10"/>
        <v>0</v>
      </c>
      <c r="K115" s="203">
        <f t="shared" si="10"/>
        <v>0</v>
      </c>
    </row>
    <row r="116" spans="1:11" ht="25.5">
      <c r="A116" s="182" t="s">
        <v>351</v>
      </c>
      <c r="B116" s="179" t="s">
        <v>189</v>
      </c>
      <c r="C116" s="179" t="s">
        <v>186</v>
      </c>
      <c r="D116" s="179" t="s">
        <v>6</v>
      </c>
      <c r="E116" s="179" t="s">
        <v>247</v>
      </c>
      <c r="F116" s="179" t="s">
        <v>108</v>
      </c>
      <c r="G116" s="179" t="s">
        <v>51</v>
      </c>
      <c r="H116" s="204" t="s">
        <v>365</v>
      </c>
      <c r="I116" s="181">
        <f t="shared" si="10"/>
        <v>1.562</v>
      </c>
      <c r="J116" s="181">
        <f t="shared" si="10"/>
        <v>0</v>
      </c>
      <c r="K116" s="181">
        <f t="shared" si="10"/>
        <v>0</v>
      </c>
    </row>
    <row r="117" spans="1:11" ht="25.5">
      <c r="A117" s="182" t="s">
        <v>202</v>
      </c>
      <c r="B117" s="182" t="s">
        <v>189</v>
      </c>
      <c r="C117" s="182" t="s">
        <v>186</v>
      </c>
      <c r="D117" s="182" t="s">
        <v>6</v>
      </c>
      <c r="E117" s="182" t="s">
        <v>247</v>
      </c>
      <c r="F117" s="182" t="s">
        <v>108</v>
      </c>
      <c r="G117" s="182" t="s">
        <v>51</v>
      </c>
      <c r="H117" s="235" t="s">
        <v>197</v>
      </c>
      <c r="I117" s="184">
        <f>прил5!J173</f>
        <v>1.562</v>
      </c>
      <c r="J117" s="184">
        <f>прил5!K173</f>
        <v>0</v>
      </c>
      <c r="K117" s="184">
        <f>прил5!L173</f>
        <v>0</v>
      </c>
    </row>
    <row r="118" spans="1:11" ht="12.75">
      <c r="A118" s="178" t="s">
        <v>218</v>
      </c>
      <c r="B118" s="178" t="s">
        <v>188</v>
      </c>
      <c r="C118" s="178"/>
      <c r="D118" s="178"/>
      <c r="E118" s="178"/>
      <c r="F118" s="178"/>
      <c r="G118" s="178" t="s">
        <v>244</v>
      </c>
      <c r="H118" s="178" t="s">
        <v>244</v>
      </c>
      <c r="I118" s="203">
        <f aca="true" t="shared" si="11" ref="I118:K119">I119</f>
        <v>178.079</v>
      </c>
      <c r="J118" s="203">
        <f t="shared" si="11"/>
        <v>178.4</v>
      </c>
      <c r="K118" s="203">
        <f t="shared" si="11"/>
        <v>179</v>
      </c>
    </row>
    <row r="119" spans="1:11" s="78" customFormat="1" ht="12.75">
      <c r="A119" s="182" t="s">
        <v>192</v>
      </c>
      <c r="B119" s="179" t="s">
        <v>188</v>
      </c>
      <c r="C119" s="179" t="s">
        <v>245</v>
      </c>
      <c r="D119" s="179"/>
      <c r="E119" s="179" t="s">
        <v>244</v>
      </c>
      <c r="F119" s="179"/>
      <c r="G119" s="179" t="s">
        <v>244</v>
      </c>
      <c r="H119" s="204" t="s">
        <v>244</v>
      </c>
      <c r="I119" s="181">
        <f t="shared" si="11"/>
        <v>178.079</v>
      </c>
      <c r="J119" s="181">
        <f t="shared" si="11"/>
        <v>178.4</v>
      </c>
      <c r="K119" s="181">
        <f t="shared" si="11"/>
        <v>179</v>
      </c>
    </row>
    <row r="120" spans="1:11" ht="25.5">
      <c r="A120" s="182" t="s">
        <v>34</v>
      </c>
      <c r="B120" s="179" t="s">
        <v>188</v>
      </c>
      <c r="C120" s="179" t="s">
        <v>245</v>
      </c>
      <c r="D120" s="179" t="s">
        <v>6</v>
      </c>
      <c r="E120" s="179" t="s">
        <v>4</v>
      </c>
      <c r="F120" s="179"/>
      <c r="G120" s="179" t="s">
        <v>244</v>
      </c>
      <c r="H120" s="204" t="s">
        <v>244</v>
      </c>
      <c r="I120" s="181">
        <f>I125</f>
        <v>178.079</v>
      </c>
      <c r="J120" s="181">
        <f>J125</f>
        <v>178.4</v>
      </c>
      <c r="K120" s="181">
        <f>K125</f>
        <v>179</v>
      </c>
    </row>
    <row r="121" spans="1:11" ht="38.25" hidden="1">
      <c r="A121" s="182" t="s">
        <v>33</v>
      </c>
      <c r="B121" s="179" t="s">
        <v>188</v>
      </c>
      <c r="C121" s="179" t="s">
        <v>245</v>
      </c>
      <c r="D121" s="179" t="s">
        <v>6</v>
      </c>
      <c r="E121" s="179" t="s">
        <v>247</v>
      </c>
      <c r="F121" s="205" t="s">
        <v>108</v>
      </c>
      <c r="G121" s="179" t="s">
        <v>244</v>
      </c>
      <c r="H121" s="204" t="s">
        <v>244</v>
      </c>
      <c r="I121" s="181">
        <v>66.4</v>
      </c>
      <c r="J121" s="181">
        <v>69.1</v>
      </c>
      <c r="K121" s="181">
        <v>48.3</v>
      </c>
    </row>
    <row r="122" spans="1:11" ht="25.5" hidden="1">
      <c r="A122" s="182" t="s">
        <v>168</v>
      </c>
      <c r="B122" s="182" t="s">
        <v>188</v>
      </c>
      <c r="C122" s="182" t="s">
        <v>245</v>
      </c>
      <c r="D122" s="182" t="s">
        <v>6</v>
      </c>
      <c r="E122" s="182" t="s">
        <v>247</v>
      </c>
      <c r="F122" s="186" t="s">
        <v>108</v>
      </c>
      <c r="G122" s="179" t="s">
        <v>18</v>
      </c>
      <c r="H122" s="204" t="s">
        <v>244</v>
      </c>
      <c r="I122" s="181">
        <v>66.4</v>
      </c>
      <c r="J122" s="181">
        <v>69.1</v>
      </c>
      <c r="K122" s="181">
        <v>48.3</v>
      </c>
    </row>
    <row r="123" spans="1:11" ht="12.75" hidden="1">
      <c r="A123" s="182" t="s">
        <v>167</v>
      </c>
      <c r="B123" s="182" t="s">
        <v>188</v>
      </c>
      <c r="C123" s="182" t="s">
        <v>245</v>
      </c>
      <c r="D123" s="182" t="s">
        <v>6</v>
      </c>
      <c r="E123" s="182" t="s">
        <v>247</v>
      </c>
      <c r="F123" s="186" t="s">
        <v>108</v>
      </c>
      <c r="G123" s="182" t="s">
        <v>17</v>
      </c>
      <c r="H123" s="186"/>
      <c r="I123" s="184">
        <v>66.4</v>
      </c>
      <c r="J123" s="184">
        <v>69.1</v>
      </c>
      <c r="K123" s="184">
        <v>48.3</v>
      </c>
    </row>
    <row r="124" spans="1:11" ht="12.75" hidden="1">
      <c r="A124" s="182" t="s">
        <v>374</v>
      </c>
      <c r="B124" s="182" t="s">
        <v>188</v>
      </c>
      <c r="C124" s="182" t="s">
        <v>245</v>
      </c>
      <c r="D124" s="182" t="s">
        <v>6</v>
      </c>
      <c r="E124" s="182" t="s">
        <v>247</v>
      </c>
      <c r="F124" s="186" t="s">
        <v>108</v>
      </c>
      <c r="G124" s="182" t="s">
        <v>17</v>
      </c>
      <c r="H124" s="186" t="s">
        <v>375</v>
      </c>
      <c r="I124" s="184">
        <v>66.4</v>
      </c>
      <c r="J124" s="184">
        <v>69.1</v>
      </c>
      <c r="K124" s="184">
        <v>48.3</v>
      </c>
    </row>
    <row r="125" spans="1:11" ht="12.75">
      <c r="A125" s="236" t="s">
        <v>203</v>
      </c>
      <c r="B125" s="236" t="s">
        <v>188</v>
      </c>
      <c r="C125" s="236" t="s">
        <v>245</v>
      </c>
      <c r="D125" s="236" t="s">
        <v>6</v>
      </c>
      <c r="E125" s="236" t="s">
        <v>247</v>
      </c>
      <c r="F125" s="236" t="s">
        <v>108</v>
      </c>
      <c r="G125" s="236" t="s">
        <v>17</v>
      </c>
      <c r="H125" s="236" t="s">
        <v>200</v>
      </c>
      <c r="I125" s="237">
        <f>прил5!J188</f>
        <v>178.079</v>
      </c>
      <c r="J125" s="237">
        <f>прил5!K188</f>
        <v>178.4</v>
      </c>
      <c r="K125" s="237">
        <f>прил5!L188</f>
        <v>179</v>
      </c>
    </row>
    <row r="126" spans="1:11" ht="25.5">
      <c r="A126" s="178" t="s">
        <v>145</v>
      </c>
      <c r="B126" s="178" t="s">
        <v>217</v>
      </c>
      <c r="C126" s="178"/>
      <c r="D126" s="178"/>
      <c r="E126" s="178"/>
      <c r="F126" s="178"/>
      <c r="G126" s="178"/>
      <c r="H126" s="178"/>
      <c r="I126" s="203">
        <f aca="true" t="shared" si="12" ref="I126:K131">I127</f>
        <v>7.285</v>
      </c>
      <c r="J126" s="203">
        <f t="shared" si="12"/>
        <v>4.5</v>
      </c>
      <c r="K126" s="203">
        <f t="shared" si="12"/>
        <v>4</v>
      </c>
    </row>
    <row r="127" spans="1:11" s="77" customFormat="1" ht="25.5">
      <c r="A127" s="182" t="s">
        <v>27</v>
      </c>
      <c r="B127" s="179" t="s">
        <v>217</v>
      </c>
      <c r="C127" s="179" t="s">
        <v>245</v>
      </c>
      <c r="D127" s="179"/>
      <c r="E127" s="179"/>
      <c r="F127" s="179"/>
      <c r="G127" s="179"/>
      <c r="H127" s="204"/>
      <c r="I127" s="181">
        <f t="shared" si="12"/>
        <v>7.285</v>
      </c>
      <c r="J127" s="181">
        <f t="shared" si="12"/>
        <v>4.5</v>
      </c>
      <c r="K127" s="181">
        <f t="shared" si="12"/>
        <v>4</v>
      </c>
    </row>
    <row r="128" spans="1:11" ht="25.5">
      <c r="A128" s="182" t="s">
        <v>34</v>
      </c>
      <c r="B128" s="179" t="s">
        <v>217</v>
      </c>
      <c r="C128" s="179" t="s">
        <v>245</v>
      </c>
      <c r="D128" s="179" t="s">
        <v>6</v>
      </c>
      <c r="E128" s="179" t="s">
        <v>4</v>
      </c>
      <c r="F128" s="179"/>
      <c r="G128" s="179"/>
      <c r="H128" s="204"/>
      <c r="I128" s="181">
        <f t="shared" si="12"/>
        <v>7.285</v>
      </c>
      <c r="J128" s="181">
        <f t="shared" si="12"/>
        <v>4.5</v>
      </c>
      <c r="K128" s="181">
        <f t="shared" si="12"/>
        <v>4</v>
      </c>
    </row>
    <row r="129" spans="1:11" ht="38.25">
      <c r="A129" s="182" t="s">
        <v>33</v>
      </c>
      <c r="B129" s="179" t="s">
        <v>217</v>
      </c>
      <c r="C129" s="179" t="s">
        <v>245</v>
      </c>
      <c r="D129" s="179" t="s">
        <v>6</v>
      </c>
      <c r="E129" s="179" t="s">
        <v>247</v>
      </c>
      <c r="F129" s="205" t="s">
        <v>245</v>
      </c>
      <c r="G129" s="179"/>
      <c r="H129" s="204"/>
      <c r="I129" s="181">
        <f t="shared" si="12"/>
        <v>7.285</v>
      </c>
      <c r="J129" s="181">
        <f t="shared" si="12"/>
        <v>4.5</v>
      </c>
      <c r="K129" s="181">
        <f t="shared" si="12"/>
        <v>4</v>
      </c>
    </row>
    <row r="130" spans="1:11" ht="12.75">
      <c r="A130" s="182" t="s">
        <v>225</v>
      </c>
      <c r="B130" s="182" t="s">
        <v>217</v>
      </c>
      <c r="C130" s="182" t="s">
        <v>245</v>
      </c>
      <c r="D130" s="182" t="s">
        <v>6</v>
      </c>
      <c r="E130" s="182" t="s">
        <v>247</v>
      </c>
      <c r="F130" s="186" t="s">
        <v>245</v>
      </c>
      <c r="G130" s="179" t="s">
        <v>109</v>
      </c>
      <c r="H130" s="204"/>
      <c r="I130" s="181">
        <f t="shared" si="12"/>
        <v>7.285</v>
      </c>
      <c r="J130" s="181">
        <f t="shared" si="12"/>
        <v>4.5</v>
      </c>
      <c r="K130" s="181">
        <f t="shared" si="12"/>
        <v>4</v>
      </c>
    </row>
    <row r="131" spans="1:11" ht="12.75">
      <c r="A131" s="182" t="s">
        <v>115</v>
      </c>
      <c r="B131" s="182" t="s">
        <v>217</v>
      </c>
      <c r="C131" s="182" t="s">
        <v>245</v>
      </c>
      <c r="D131" s="182" t="s">
        <v>6</v>
      </c>
      <c r="E131" s="182" t="s">
        <v>247</v>
      </c>
      <c r="F131" s="186" t="s">
        <v>245</v>
      </c>
      <c r="G131" s="182" t="s">
        <v>190</v>
      </c>
      <c r="H131" s="186" t="s">
        <v>244</v>
      </c>
      <c r="I131" s="184">
        <f t="shared" si="12"/>
        <v>7.285</v>
      </c>
      <c r="J131" s="184">
        <f t="shared" si="12"/>
        <v>4.5</v>
      </c>
      <c r="K131" s="184">
        <f t="shared" si="12"/>
        <v>4</v>
      </c>
    </row>
    <row r="132" spans="1:11" ht="12.75">
      <c r="A132" s="182" t="s">
        <v>376</v>
      </c>
      <c r="B132" s="182" t="s">
        <v>217</v>
      </c>
      <c r="C132" s="182" t="s">
        <v>245</v>
      </c>
      <c r="D132" s="182" t="s">
        <v>6</v>
      </c>
      <c r="E132" s="182" t="s">
        <v>247</v>
      </c>
      <c r="F132" s="186" t="s">
        <v>245</v>
      </c>
      <c r="G132" s="182" t="s">
        <v>190</v>
      </c>
      <c r="H132" s="186" t="s">
        <v>377</v>
      </c>
      <c r="I132" s="184">
        <f>прил5!J196</f>
        <v>7.285</v>
      </c>
      <c r="J132" s="184">
        <f>прил5!K196</f>
        <v>4.5</v>
      </c>
      <c r="K132" s="184">
        <f>прил5!L196</f>
        <v>4</v>
      </c>
    </row>
    <row r="133" spans="1:11" s="77" customFormat="1" ht="12.75">
      <c r="A133" s="236" t="s">
        <v>115</v>
      </c>
      <c r="B133" s="236" t="s">
        <v>217</v>
      </c>
      <c r="C133" s="236" t="s">
        <v>245</v>
      </c>
      <c r="D133" s="236" t="s">
        <v>6</v>
      </c>
      <c r="E133" s="236" t="s">
        <v>247</v>
      </c>
      <c r="F133" s="236" t="s">
        <v>245</v>
      </c>
      <c r="G133" s="236" t="s">
        <v>190</v>
      </c>
      <c r="H133" s="236">
        <v>730</v>
      </c>
      <c r="I133" s="237">
        <f>прил5!J197</f>
        <v>7.285</v>
      </c>
      <c r="J133" s="237">
        <v>4.5</v>
      </c>
      <c r="K133" s="237">
        <v>4</v>
      </c>
    </row>
    <row r="134" spans="1:11" ht="12.75">
      <c r="A134" s="178" t="s">
        <v>359</v>
      </c>
      <c r="B134" s="178">
        <v>99</v>
      </c>
      <c r="C134" s="178"/>
      <c r="D134" s="178"/>
      <c r="E134" s="178"/>
      <c r="F134" s="178"/>
      <c r="G134" s="178" t="s">
        <v>244</v>
      </c>
      <c r="H134" s="178"/>
      <c r="I134" s="203">
        <v>0</v>
      </c>
      <c r="J134" s="203">
        <f aca="true" t="shared" si="13" ref="J134:K137">J135</f>
        <v>19.4</v>
      </c>
      <c r="K134" s="203">
        <f t="shared" si="13"/>
        <v>37.5</v>
      </c>
    </row>
    <row r="135" spans="1:11" ht="12.75">
      <c r="A135" s="182" t="s">
        <v>360</v>
      </c>
      <c r="B135" s="179">
        <v>99</v>
      </c>
      <c r="C135" s="179">
        <v>99</v>
      </c>
      <c r="D135" s="179"/>
      <c r="E135" s="179"/>
      <c r="F135" s="179"/>
      <c r="G135" s="179"/>
      <c r="H135" s="204"/>
      <c r="I135" s="181">
        <v>0</v>
      </c>
      <c r="J135" s="181">
        <f t="shared" si="13"/>
        <v>19.4</v>
      </c>
      <c r="K135" s="181">
        <f t="shared" si="13"/>
        <v>37.5</v>
      </c>
    </row>
    <row r="136" spans="1:11" ht="25.5">
      <c r="A136" s="182" t="s">
        <v>106</v>
      </c>
      <c r="B136" s="179">
        <v>99</v>
      </c>
      <c r="C136" s="179">
        <v>99</v>
      </c>
      <c r="D136" s="179">
        <v>89</v>
      </c>
      <c r="E136" s="179" t="s">
        <v>4</v>
      </c>
      <c r="F136" s="179"/>
      <c r="G136" s="179"/>
      <c r="H136" s="204"/>
      <c r="I136" s="181">
        <v>0</v>
      </c>
      <c r="J136" s="181">
        <f t="shared" si="13"/>
        <v>19.4</v>
      </c>
      <c r="K136" s="181">
        <f t="shared" si="13"/>
        <v>37.5</v>
      </c>
    </row>
    <row r="137" spans="1:11" ht="38.25">
      <c r="A137" s="182" t="s">
        <v>107</v>
      </c>
      <c r="B137" s="179">
        <v>99</v>
      </c>
      <c r="C137" s="179">
        <v>99</v>
      </c>
      <c r="D137" s="179">
        <v>89</v>
      </c>
      <c r="E137" s="179">
        <v>1</v>
      </c>
      <c r="F137" s="205" t="s">
        <v>108</v>
      </c>
      <c r="G137" s="179"/>
      <c r="H137" s="204"/>
      <c r="I137" s="181">
        <v>0</v>
      </c>
      <c r="J137" s="181">
        <f t="shared" si="13"/>
        <v>19.4</v>
      </c>
      <c r="K137" s="181">
        <f t="shared" si="13"/>
        <v>37.5</v>
      </c>
    </row>
    <row r="138" spans="1:11" ht="12.75">
      <c r="A138" s="182" t="s">
        <v>360</v>
      </c>
      <c r="B138" s="182">
        <v>99</v>
      </c>
      <c r="C138" s="182">
        <v>99</v>
      </c>
      <c r="D138" s="182">
        <v>89</v>
      </c>
      <c r="E138" s="182">
        <v>1</v>
      </c>
      <c r="F138" s="186" t="s">
        <v>108</v>
      </c>
      <c r="G138" s="179">
        <v>41990</v>
      </c>
      <c r="H138" s="204"/>
      <c r="I138" s="181">
        <v>0</v>
      </c>
      <c r="J138" s="181">
        <f>J140</f>
        <v>19.4</v>
      </c>
      <c r="K138" s="181">
        <f>K139</f>
        <v>37.5</v>
      </c>
    </row>
    <row r="139" spans="1:11" s="77" customFormat="1" ht="12.75">
      <c r="A139" s="182" t="s">
        <v>352</v>
      </c>
      <c r="B139" s="182">
        <v>99</v>
      </c>
      <c r="C139" s="182">
        <v>99</v>
      </c>
      <c r="D139" s="182">
        <v>89</v>
      </c>
      <c r="E139" s="182">
        <v>1</v>
      </c>
      <c r="F139" s="186" t="s">
        <v>108</v>
      </c>
      <c r="G139" s="182">
        <v>41990</v>
      </c>
      <c r="H139" s="186" t="s">
        <v>362</v>
      </c>
      <c r="I139" s="184">
        <v>0</v>
      </c>
      <c r="J139" s="184">
        <f>J140</f>
        <v>19.4</v>
      </c>
      <c r="K139" s="184">
        <f>K140</f>
        <v>37.5</v>
      </c>
    </row>
    <row r="140" spans="1:11" ht="12.75">
      <c r="A140" s="182" t="s">
        <v>154</v>
      </c>
      <c r="B140" s="182">
        <v>99</v>
      </c>
      <c r="C140" s="182">
        <v>99</v>
      </c>
      <c r="D140" s="182">
        <v>89</v>
      </c>
      <c r="E140" s="182">
        <v>1</v>
      </c>
      <c r="F140" s="186" t="s">
        <v>108</v>
      </c>
      <c r="G140" s="182">
        <v>41990</v>
      </c>
      <c r="H140" s="186" t="s">
        <v>153</v>
      </c>
      <c r="I140" s="184">
        <v>0</v>
      </c>
      <c r="J140" s="184">
        <f>прил5!K207</f>
        <v>19.4</v>
      </c>
      <c r="K140" s="184">
        <f>прил5!L207</f>
        <v>37.5</v>
      </c>
    </row>
  </sheetData>
  <sheetProtection formatCells="0" formatColumns="0" formatRows="0" insertColumns="0" insertRows="0" insertHyperlinks="0" autoFilter="0"/>
  <autoFilter ref="A13:K140"/>
  <mergeCells count="7">
    <mergeCell ref="I2:K7"/>
    <mergeCell ref="A8:K8"/>
    <mergeCell ref="I11:K11"/>
    <mergeCell ref="B11:B12"/>
    <mergeCell ref="C11:C12"/>
    <mergeCell ref="D11:G12"/>
    <mergeCell ref="H11:H12"/>
  </mergeCells>
  <conditionalFormatting sqref="H24 H15:H18 A36:A37">
    <cfRule type="expression" priority="17" dxfId="36" stopIfTrue="1">
      <formula>$H15=""</formula>
    </cfRule>
    <cfRule type="expression" priority="18" dxfId="37" stopIfTrue="1">
      <formula>#REF!&lt;&gt;""</formula>
    </cfRule>
    <cfRule type="expression" priority="19" dxfId="38" stopIfTrue="1">
      <formula>AND($I15="",$H15&lt;&gt;"")</formula>
    </cfRule>
  </conditionalFormatting>
  <conditionalFormatting sqref="I14:K14">
    <cfRule type="expression" priority="20" dxfId="36" stopIfTrue="1">
      <formula>$C14=""</formula>
    </cfRule>
    <cfRule type="expression" priority="21" dxfId="37" stopIfTrue="1">
      <formula>$D14&lt;&gt;""</formula>
    </cfRule>
  </conditionalFormatting>
  <conditionalFormatting sqref="H15:H18 H26 A47">
    <cfRule type="expression" priority="11" dxfId="36" stopIfTrue="1">
      <formula>$H15=""</formula>
    </cfRule>
    <cfRule type="expression" priority="12" dxfId="37" stopIfTrue="1">
      <formula>#REF!&lt;&gt;""</formula>
    </cfRule>
    <cfRule type="expression" priority="13" dxfId="38" stopIfTrue="1">
      <formula>AND($I15="",$H15&lt;&gt;"")</formula>
    </cfRule>
  </conditionalFormatting>
  <conditionalFormatting sqref="I14:K14">
    <cfRule type="expression" priority="9" dxfId="36" stopIfTrue="1">
      <formula>$C14=""</formula>
    </cfRule>
    <cfRule type="expression" priority="10" dxfId="37" stopIfTrue="1">
      <formula>$D14&lt;&gt;""</formula>
    </cfRule>
  </conditionalFormatting>
  <conditionalFormatting sqref="A52">
    <cfRule type="expression" priority="6" dxfId="36" stopIfTrue="1">
      <formula>$H52=""</formula>
    </cfRule>
    <cfRule type="expression" priority="7" dxfId="37" stopIfTrue="1">
      <formula>#REF!&lt;&gt;""</formula>
    </cfRule>
    <cfRule type="expression" priority="8" dxfId="38" stopIfTrue="1">
      <formula>AND($I52="",$H52&lt;&gt;"")</formula>
    </cfRule>
  </conditionalFormatting>
  <conditionalFormatting sqref="I85:K85">
    <cfRule type="expression" priority="4" dxfId="36" stopIfTrue="1">
      <formula>$C85=""</formula>
    </cfRule>
    <cfRule type="expression" priority="5" dxfId="37" stopIfTrue="1">
      <formula>$D85&lt;&gt;""</formula>
    </cfRule>
  </conditionalFormatting>
  <conditionalFormatting sqref="A41">
    <cfRule type="expression" priority="1" dxfId="36" stopIfTrue="1">
      <formula>$H41=""</formula>
    </cfRule>
    <cfRule type="expression" priority="2" dxfId="37" stopIfTrue="1">
      <formula>#REF!&lt;&gt;""</formula>
    </cfRule>
    <cfRule type="expression" priority="3" dxfId="38" stopIfTrue="1">
      <formula>AND($I41="",$H41&lt;&gt;"")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="90" zoomScaleNormal="90" zoomScalePageLayoutView="0" workbookViewId="0" topLeftCell="A1">
      <selection activeCell="Q8" sqref="Q8"/>
    </sheetView>
  </sheetViews>
  <sheetFormatPr defaultColWidth="9.00390625" defaultRowHeight="12.75"/>
  <cols>
    <col min="1" max="1" width="68.125" style="65" customWidth="1"/>
    <col min="2" max="2" width="5.75390625" style="74" customWidth="1"/>
    <col min="3" max="3" width="4.375" style="65" bestFit="1" customWidth="1"/>
    <col min="4" max="4" width="4.625" style="65" bestFit="1" customWidth="1"/>
    <col min="5" max="5" width="3.25390625" style="65" customWidth="1"/>
    <col min="6" max="6" width="2.125" style="65" bestFit="1" customWidth="1"/>
    <col min="7" max="7" width="3.25390625" style="65" bestFit="1" customWidth="1"/>
    <col min="8" max="8" width="7.00390625" style="65" customWidth="1"/>
    <col min="9" max="9" width="7.25390625" style="65" customWidth="1"/>
    <col min="10" max="11" width="14.375" style="67" customWidth="1"/>
    <col min="12" max="12" width="12.00390625" style="67" customWidth="1"/>
    <col min="13" max="16384" width="9.125" style="68" customWidth="1"/>
  </cols>
  <sheetData>
    <row r="1" ht="18.75">
      <c r="H1" s="66" t="s">
        <v>102</v>
      </c>
    </row>
    <row r="2" spans="8:12" ht="12.75">
      <c r="H2" s="356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30.12.2021г №2 )</v>
      </c>
      <c r="I2" s="338"/>
      <c r="J2" s="338"/>
      <c r="K2" s="338"/>
      <c r="L2" s="338"/>
    </row>
    <row r="3" spans="8:12" ht="12.75">
      <c r="H3" s="338"/>
      <c r="I3" s="338"/>
      <c r="J3" s="338"/>
      <c r="K3" s="338"/>
      <c r="L3" s="338"/>
    </row>
    <row r="4" spans="8:12" ht="12.75">
      <c r="H4" s="338"/>
      <c r="I4" s="338"/>
      <c r="J4" s="338"/>
      <c r="K4" s="338"/>
      <c r="L4" s="338"/>
    </row>
    <row r="5" spans="8:12" ht="12.75">
      <c r="H5" s="338"/>
      <c r="I5" s="338"/>
      <c r="J5" s="338"/>
      <c r="K5" s="338"/>
      <c r="L5" s="338"/>
    </row>
    <row r="6" spans="2:12" ht="18.75">
      <c r="B6" s="66"/>
      <c r="D6" s="69"/>
      <c r="E6" s="69"/>
      <c r="F6" s="69"/>
      <c r="G6" s="69"/>
      <c r="H6" s="338"/>
      <c r="I6" s="338"/>
      <c r="J6" s="338"/>
      <c r="K6" s="338"/>
      <c r="L6" s="338"/>
    </row>
    <row r="7" spans="2:12" ht="102" customHeight="1">
      <c r="B7" s="66"/>
      <c r="H7" s="338"/>
      <c r="I7" s="338"/>
      <c r="J7" s="338"/>
      <c r="K7" s="338"/>
      <c r="L7" s="338"/>
    </row>
    <row r="8" spans="1:12" ht="63.75" customHeight="1">
      <c r="A8" s="357" t="s">
        <v>383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9" ht="12.75">
      <c r="A9" s="70"/>
      <c r="B9" s="71"/>
      <c r="C9" s="71"/>
      <c r="D9" s="71"/>
      <c r="E9" s="71"/>
      <c r="F9" s="71"/>
      <c r="G9" s="71"/>
      <c r="H9" s="71"/>
      <c r="I9" s="71"/>
    </row>
    <row r="10" spans="1:12" ht="13.5" thickBot="1">
      <c r="A10" s="72"/>
      <c r="B10" s="71"/>
      <c r="C10" s="72"/>
      <c r="D10" s="72"/>
      <c r="E10" s="72"/>
      <c r="F10" s="72"/>
      <c r="G10" s="72"/>
      <c r="H10" s="72"/>
      <c r="I10" s="72"/>
      <c r="J10" s="73"/>
      <c r="K10" s="73"/>
      <c r="L10" s="73"/>
    </row>
    <row r="11" spans="1:12" ht="15">
      <c r="A11" s="362" t="s">
        <v>238</v>
      </c>
      <c r="B11" s="358" t="s">
        <v>239</v>
      </c>
      <c r="C11" s="358" t="s">
        <v>240</v>
      </c>
      <c r="D11" s="358" t="s">
        <v>241</v>
      </c>
      <c r="E11" s="358" t="s">
        <v>242</v>
      </c>
      <c r="F11" s="358"/>
      <c r="G11" s="358"/>
      <c r="H11" s="358"/>
      <c r="I11" s="358" t="s">
        <v>243</v>
      </c>
      <c r="J11" s="360" t="s">
        <v>7</v>
      </c>
      <c r="K11" s="360"/>
      <c r="L11" s="361"/>
    </row>
    <row r="12" spans="1:12" ht="15.75" thickBot="1">
      <c r="A12" s="363"/>
      <c r="B12" s="359"/>
      <c r="C12" s="359"/>
      <c r="D12" s="359"/>
      <c r="E12" s="359"/>
      <c r="F12" s="359"/>
      <c r="G12" s="359"/>
      <c r="H12" s="359"/>
      <c r="I12" s="359"/>
      <c r="J12" s="209" t="s">
        <v>295</v>
      </c>
      <c r="K12" s="210" t="s">
        <v>320</v>
      </c>
      <c r="L12" s="210" t="s">
        <v>358</v>
      </c>
    </row>
    <row r="13" spans="1:14" ht="23.25" customHeight="1" thickBot="1">
      <c r="A13" s="111" t="s">
        <v>181</v>
      </c>
      <c r="B13" s="112"/>
      <c r="C13" s="112"/>
      <c r="D13" s="112"/>
      <c r="E13" s="112"/>
      <c r="F13" s="112"/>
      <c r="G13" s="112"/>
      <c r="H13" s="112" t="s">
        <v>244</v>
      </c>
      <c r="I13" s="113" t="s">
        <v>244</v>
      </c>
      <c r="J13" s="321">
        <f>J14+J95+J114+J128+J186+J194</f>
        <v>3699.0430000000006</v>
      </c>
      <c r="K13" s="114">
        <f>K14+K95+K104+K114+K128+K176+K194+K186+K208</f>
        <v>1336.2</v>
      </c>
      <c r="L13" s="115">
        <f>L14+L95+L104+L114+L128+L176+L194+L186+38.15</f>
        <v>1311.94</v>
      </c>
      <c r="N13" s="143"/>
    </row>
    <row r="14" spans="1:14" ht="15">
      <c r="A14" s="168" t="s">
        <v>116</v>
      </c>
      <c r="B14" s="170">
        <v>933</v>
      </c>
      <c r="C14" s="170" t="s">
        <v>245</v>
      </c>
      <c r="D14" s="170"/>
      <c r="E14" s="169"/>
      <c r="F14" s="169"/>
      <c r="G14" s="169"/>
      <c r="H14" s="169" t="s">
        <v>244</v>
      </c>
      <c r="I14" s="171" t="s">
        <v>244</v>
      </c>
      <c r="J14" s="211">
        <f>J15+J26+J32+J61+J74+J81+J104</f>
        <v>2768.119</v>
      </c>
      <c r="K14" s="211">
        <f>K15+K32+K67+K74+K81+K61</f>
        <v>587.0999999999999</v>
      </c>
      <c r="L14" s="212">
        <f>L15+L32+L67+L74+L81+L61</f>
        <v>541.29</v>
      </c>
      <c r="N14" s="143"/>
    </row>
    <row r="15" spans="1:14" s="76" customFormat="1" ht="28.5">
      <c r="A15" s="91" t="s">
        <v>236</v>
      </c>
      <c r="B15" s="82">
        <v>933</v>
      </c>
      <c r="C15" s="82" t="s">
        <v>245</v>
      </c>
      <c r="D15" s="82" t="s">
        <v>187</v>
      </c>
      <c r="E15" s="101"/>
      <c r="F15" s="101"/>
      <c r="G15" s="101"/>
      <c r="H15" s="101"/>
      <c r="I15" s="83"/>
      <c r="J15" s="141">
        <f aca="true" t="shared" si="0" ref="J15:L16">J16</f>
        <v>548.503</v>
      </c>
      <c r="K15" s="141">
        <f t="shared" si="0"/>
        <v>109.52</v>
      </c>
      <c r="L15" s="142">
        <f t="shared" si="0"/>
        <v>79.66</v>
      </c>
      <c r="N15" s="173"/>
    </row>
    <row r="16" spans="1:14" ht="28.5">
      <c r="A16" s="91" t="s">
        <v>32</v>
      </c>
      <c r="B16" s="81">
        <v>933</v>
      </c>
      <c r="C16" s="81" t="s">
        <v>245</v>
      </c>
      <c r="D16" s="81" t="s">
        <v>187</v>
      </c>
      <c r="E16" s="101" t="s">
        <v>267</v>
      </c>
      <c r="F16" s="101" t="s">
        <v>4</v>
      </c>
      <c r="G16" s="101"/>
      <c r="H16" s="101"/>
      <c r="I16" s="84"/>
      <c r="J16" s="137">
        <f>J17+J22</f>
        <v>548.503</v>
      </c>
      <c r="K16" s="137">
        <f t="shared" si="0"/>
        <v>109.52</v>
      </c>
      <c r="L16" s="138">
        <f t="shared" si="0"/>
        <v>79.66</v>
      </c>
      <c r="N16" s="174"/>
    </row>
    <row r="17" spans="1:14" ht="42.75">
      <c r="A17" s="91" t="s">
        <v>35</v>
      </c>
      <c r="B17" s="81">
        <v>933</v>
      </c>
      <c r="C17" s="81" t="s">
        <v>245</v>
      </c>
      <c r="D17" s="81" t="s">
        <v>187</v>
      </c>
      <c r="E17" s="101" t="s">
        <v>267</v>
      </c>
      <c r="F17" s="101" t="s">
        <v>247</v>
      </c>
      <c r="G17" s="101"/>
      <c r="H17" s="101"/>
      <c r="I17" s="84"/>
      <c r="J17" s="137">
        <f>J18</f>
        <v>366.283</v>
      </c>
      <c r="K17" s="137">
        <f>K18+K26</f>
        <v>109.52</v>
      </c>
      <c r="L17" s="138">
        <f>L18+L26</f>
        <v>79.66</v>
      </c>
      <c r="N17" s="174"/>
    </row>
    <row r="18" spans="1:14" ht="14.25">
      <c r="A18" s="91" t="s">
        <v>225</v>
      </c>
      <c r="B18" s="81">
        <v>933</v>
      </c>
      <c r="C18" s="81" t="s">
        <v>245</v>
      </c>
      <c r="D18" s="81" t="s">
        <v>187</v>
      </c>
      <c r="E18" s="101" t="s">
        <v>267</v>
      </c>
      <c r="F18" s="101" t="s">
        <v>247</v>
      </c>
      <c r="G18" s="101" t="s">
        <v>108</v>
      </c>
      <c r="H18" s="101" t="s">
        <v>109</v>
      </c>
      <c r="I18" s="84"/>
      <c r="J18" s="137">
        <f>J19</f>
        <v>366.283</v>
      </c>
      <c r="K18" s="137">
        <f>K19</f>
        <v>109.52</v>
      </c>
      <c r="L18" s="138">
        <f>L19</f>
        <v>79.66</v>
      </c>
      <c r="N18" s="174"/>
    </row>
    <row r="19" spans="1:14" ht="28.5">
      <c r="A19" s="90" t="s">
        <v>215</v>
      </c>
      <c r="B19" s="81">
        <v>933</v>
      </c>
      <c r="C19" s="81" t="s">
        <v>245</v>
      </c>
      <c r="D19" s="81" t="s">
        <v>187</v>
      </c>
      <c r="E19" s="101" t="s">
        <v>267</v>
      </c>
      <c r="F19" s="101" t="s">
        <v>247</v>
      </c>
      <c r="G19" s="101" t="s">
        <v>108</v>
      </c>
      <c r="H19" s="101">
        <v>41150</v>
      </c>
      <c r="I19" s="81"/>
      <c r="J19" s="137">
        <f>J21</f>
        <v>366.283</v>
      </c>
      <c r="K19" s="137">
        <f>K21</f>
        <v>109.52</v>
      </c>
      <c r="L19" s="138">
        <f>L21</f>
        <v>79.66</v>
      </c>
      <c r="N19" s="174"/>
    </row>
    <row r="20" spans="1:14" ht="57">
      <c r="A20" s="213" t="s">
        <v>349</v>
      </c>
      <c r="B20" s="81">
        <v>933</v>
      </c>
      <c r="C20" s="81" t="s">
        <v>245</v>
      </c>
      <c r="D20" s="81" t="s">
        <v>187</v>
      </c>
      <c r="E20" s="101" t="s">
        <v>267</v>
      </c>
      <c r="F20" s="101" t="s">
        <v>247</v>
      </c>
      <c r="G20" s="101" t="s">
        <v>108</v>
      </c>
      <c r="H20" s="101">
        <v>41150</v>
      </c>
      <c r="I20" s="81" t="s">
        <v>364</v>
      </c>
      <c r="J20" s="214">
        <f>J21</f>
        <v>366.283</v>
      </c>
      <c r="K20" s="214">
        <f>K21</f>
        <v>109.52</v>
      </c>
      <c r="L20" s="215">
        <f>L21</f>
        <v>79.66</v>
      </c>
      <c r="N20" s="174"/>
    </row>
    <row r="21" spans="1:14" ht="28.5">
      <c r="A21" s="91" t="s">
        <v>201</v>
      </c>
      <c r="B21" s="81">
        <v>933</v>
      </c>
      <c r="C21" s="81" t="s">
        <v>245</v>
      </c>
      <c r="D21" s="81" t="s">
        <v>187</v>
      </c>
      <c r="E21" s="101" t="s">
        <v>267</v>
      </c>
      <c r="F21" s="101" t="s">
        <v>247</v>
      </c>
      <c r="G21" s="101" t="s">
        <v>108</v>
      </c>
      <c r="H21" s="101">
        <v>41150</v>
      </c>
      <c r="I21" s="81" t="s">
        <v>195</v>
      </c>
      <c r="J21" s="102">
        <f>283.149+83.134</f>
        <v>366.283</v>
      </c>
      <c r="K21" s="102">
        <v>109.52</v>
      </c>
      <c r="L21" s="87">
        <v>79.66</v>
      </c>
      <c r="N21" s="174"/>
    </row>
    <row r="22" spans="1:14" ht="42.75">
      <c r="A22" s="240" t="s">
        <v>386</v>
      </c>
      <c r="B22" s="241" t="s">
        <v>387</v>
      </c>
      <c r="C22" s="241" t="s">
        <v>245</v>
      </c>
      <c r="D22" s="241" t="s">
        <v>187</v>
      </c>
      <c r="E22" s="242" t="s">
        <v>267</v>
      </c>
      <c r="F22" s="242" t="s">
        <v>247</v>
      </c>
      <c r="G22" s="242" t="s">
        <v>108</v>
      </c>
      <c r="H22" s="242" t="s">
        <v>388</v>
      </c>
      <c r="I22" s="241"/>
      <c r="J22" s="243">
        <f>J23</f>
        <v>182.22</v>
      </c>
      <c r="K22" s="243"/>
      <c r="L22" s="244"/>
      <c r="N22" s="174"/>
    </row>
    <row r="23" spans="1:14" ht="71.25">
      <c r="A23" s="245" t="s">
        <v>129</v>
      </c>
      <c r="B23" s="241" t="s">
        <v>387</v>
      </c>
      <c r="C23" s="241" t="s">
        <v>245</v>
      </c>
      <c r="D23" s="241" t="s">
        <v>187</v>
      </c>
      <c r="E23" s="242" t="s">
        <v>267</v>
      </c>
      <c r="F23" s="242" t="s">
        <v>247</v>
      </c>
      <c r="G23" s="242" t="s">
        <v>108</v>
      </c>
      <c r="H23" s="242" t="s">
        <v>335</v>
      </c>
      <c r="I23" s="241"/>
      <c r="J23" s="243">
        <f>J24</f>
        <v>182.22</v>
      </c>
      <c r="K23" s="243"/>
      <c r="L23" s="244"/>
      <c r="N23" s="174"/>
    </row>
    <row r="24" spans="1:14" ht="57">
      <c r="A24" s="213" t="s">
        <v>349</v>
      </c>
      <c r="B24" s="81" t="s">
        <v>387</v>
      </c>
      <c r="C24" s="81" t="s">
        <v>245</v>
      </c>
      <c r="D24" s="81" t="s">
        <v>187</v>
      </c>
      <c r="E24" s="101" t="s">
        <v>267</v>
      </c>
      <c r="F24" s="101" t="s">
        <v>247</v>
      </c>
      <c r="G24" s="101" t="s">
        <v>108</v>
      </c>
      <c r="H24" s="101" t="s">
        <v>335</v>
      </c>
      <c r="I24" s="81" t="s">
        <v>364</v>
      </c>
      <c r="J24" s="238">
        <f>J25</f>
        <v>182.22</v>
      </c>
      <c r="K24" s="238"/>
      <c r="L24" s="239"/>
      <c r="N24" s="174"/>
    </row>
    <row r="25" spans="1:14" ht="28.5">
      <c r="A25" s="91" t="s">
        <v>201</v>
      </c>
      <c r="B25" s="81" t="s">
        <v>387</v>
      </c>
      <c r="C25" s="81" t="s">
        <v>245</v>
      </c>
      <c r="D25" s="81" t="s">
        <v>187</v>
      </c>
      <c r="E25" s="101" t="s">
        <v>267</v>
      </c>
      <c r="F25" s="101" t="s">
        <v>247</v>
      </c>
      <c r="G25" s="101" t="s">
        <v>108</v>
      </c>
      <c r="H25" s="101" t="s">
        <v>335</v>
      </c>
      <c r="I25" s="81" t="s">
        <v>195</v>
      </c>
      <c r="J25" s="102">
        <f>140+42.22</f>
        <v>182.22</v>
      </c>
      <c r="K25" s="238"/>
      <c r="L25" s="239"/>
      <c r="N25" s="174"/>
    </row>
    <row r="26" spans="1:14" ht="42.75">
      <c r="A26" s="91" t="s">
        <v>122</v>
      </c>
      <c r="B26" s="81">
        <v>933</v>
      </c>
      <c r="C26" s="81" t="s">
        <v>245</v>
      </c>
      <c r="D26" s="81" t="s">
        <v>246</v>
      </c>
      <c r="E26" s="101" t="s">
        <v>267</v>
      </c>
      <c r="F26" s="101" t="s">
        <v>287</v>
      </c>
      <c r="G26" s="101" t="s">
        <v>108</v>
      </c>
      <c r="H26" s="101">
        <v>44205</v>
      </c>
      <c r="I26" s="81" t="s">
        <v>244</v>
      </c>
      <c r="J26" s="137">
        <f>J27+J30</f>
        <v>905.069</v>
      </c>
      <c r="K26" s="137">
        <f>K27</f>
        <v>0</v>
      </c>
      <c r="L26" s="138">
        <f>L27</f>
        <v>0</v>
      </c>
      <c r="N26" s="174"/>
    </row>
    <row r="27" spans="1:14" ht="71.25">
      <c r="A27" s="91" t="s">
        <v>129</v>
      </c>
      <c r="B27" s="81">
        <v>933</v>
      </c>
      <c r="C27" s="81" t="s">
        <v>245</v>
      </c>
      <c r="D27" s="81" t="s">
        <v>246</v>
      </c>
      <c r="E27" s="101" t="s">
        <v>267</v>
      </c>
      <c r="F27" s="101" t="s">
        <v>287</v>
      </c>
      <c r="G27" s="101" t="s">
        <v>108</v>
      </c>
      <c r="H27" s="101">
        <v>44205</v>
      </c>
      <c r="I27" s="81" t="s">
        <v>244</v>
      </c>
      <c r="J27" s="137">
        <f>J29</f>
        <v>865.265</v>
      </c>
      <c r="K27" s="137">
        <f>K29</f>
        <v>0</v>
      </c>
      <c r="L27" s="138">
        <f>L29</f>
        <v>0</v>
      </c>
      <c r="N27" s="174"/>
    </row>
    <row r="28" spans="1:14" ht="57">
      <c r="A28" s="213" t="s">
        <v>349</v>
      </c>
      <c r="B28" s="81">
        <v>933</v>
      </c>
      <c r="C28" s="81" t="s">
        <v>245</v>
      </c>
      <c r="D28" s="81" t="s">
        <v>246</v>
      </c>
      <c r="E28" s="101" t="s">
        <v>267</v>
      </c>
      <c r="F28" s="101" t="s">
        <v>287</v>
      </c>
      <c r="G28" s="101" t="s">
        <v>108</v>
      </c>
      <c r="H28" s="101">
        <v>44205</v>
      </c>
      <c r="I28" s="81" t="s">
        <v>364</v>
      </c>
      <c r="J28" s="137">
        <f>J29</f>
        <v>865.265</v>
      </c>
      <c r="K28" s="137">
        <f>K29</f>
        <v>0</v>
      </c>
      <c r="L28" s="138">
        <f>L29</f>
        <v>0</v>
      </c>
      <c r="N28" s="174"/>
    </row>
    <row r="29" spans="1:12" ht="57" customHeight="1">
      <c r="A29" s="91" t="s">
        <v>201</v>
      </c>
      <c r="B29" s="81">
        <v>933</v>
      </c>
      <c r="C29" s="81" t="s">
        <v>245</v>
      </c>
      <c r="D29" s="81" t="s">
        <v>246</v>
      </c>
      <c r="E29" s="101" t="s">
        <v>267</v>
      </c>
      <c r="F29" s="101" t="s">
        <v>287</v>
      </c>
      <c r="G29" s="101" t="s">
        <v>108</v>
      </c>
      <c r="H29" s="101">
        <v>44205</v>
      </c>
      <c r="I29" s="81" t="s">
        <v>195</v>
      </c>
      <c r="J29" s="102">
        <f>628.915+236.35</f>
        <v>865.265</v>
      </c>
      <c r="K29" s="102"/>
      <c r="L29" s="87"/>
    </row>
    <row r="30" spans="1:12" ht="57" customHeight="1">
      <c r="A30" s="100" t="s">
        <v>351</v>
      </c>
      <c r="B30" s="208">
        <v>933</v>
      </c>
      <c r="C30" s="208" t="s">
        <v>245</v>
      </c>
      <c r="D30" s="208" t="s">
        <v>246</v>
      </c>
      <c r="E30" s="101" t="s">
        <v>267</v>
      </c>
      <c r="F30" s="101" t="s">
        <v>287</v>
      </c>
      <c r="G30" s="101" t="s">
        <v>108</v>
      </c>
      <c r="H30" s="101" t="s">
        <v>335</v>
      </c>
      <c r="I30" s="208" t="s">
        <v>365</v>
      </c>
      <c r="J30" s="137">
        <f>J31</f>
        <v>39.804</v>
      </c>
      <c r="K30" s="137"/>
      <c r="L30" s="138"/>
    </row>
    <row r="31" spans="1:14" ht="57" customHeight="1">
      <c r="A31" s="100" t="s">
        <v>202</v>
      </c>
      <c r="B31" s="318">
        <v>933</v>
      </c>
      <c r="C31" s="318" t="s">
        <v>245</v>
      </c>
      <c r="D31" s="318" t="s">
        <v>246</v>
      </c>
      <c r="E31" s="101" t="s">
        <v>267</v>
      </c>
      <c r="F31" s="101" t="s">
        <v>287</v>
      </c>
      <c r="G31" s="101" t="s">
        <v>108</v>
      </c>
      <c r="H31" s="101" t="s">
        <v>335</v>
      </c>
      <c r="I31" s="318">
        <v>240</v>
      </c>
      <c r="J31" s="102">
        <f>5.9+14.014+16.89+3</f>
        <v>39.804</v>
      </c>
      <c r="K31" s="102">
        <v>25.38</v>
      </c>
      <c r="L31" s="87">
        <v>35.34</v>
      </c>
      <c r="N31" s="143">
        <f>J26+J25</f>
        <v>1087.289</v>
      </c>
    </row>
    <row r="32" spans="1:12" ht="43.5" customHeight="1">
      <c r="A32" s="91" t="s">
        <v>155</v>
      </c>
      <c r="B32" s="82">
        <v>933</v>
      </c>
      <c r="C32" s="82" t="s">
        <v>245</v>
      </c>
      <c r="D32" s="82" t="s">
        <v>246</v>
      </c>
      <c r="E32" s="101"/>
      <c r="F32" s="101"/>
      <c r="G32" s="101"/>
      <c r="H32" s="101"/>
      <c r="I32" s="83" t="s">
        <v>244</v>
      </c>
      <c r="J32" s="137">
        <f>J33+J55</f>
        <v>1158.842</v>
      </c>
      <c r="K32" s="137">
        <f>K33+K55</f>
        <v>454.78999999999996</v>
      </c>
      <c r="L32" s="138">
        <f>L33+L55</f>
        <v>438.84</v>
      </c>
    </row>
    <row r="33" spans="1:12" ht="28.5">
      <c r="A33" s="91" t="s">
        <v>164</v>
      </c>
      <c r="B33" s="81">
        <v>933</v>
      </c>
      <c r="C33" s="81" t="s">
        <v>245</v>
      </c>
      <c r="D33" s="81" t="s">
        <v>246</v>
      </c>
      <c r="E33" s="101" t="s">
        <v>267</v>
      </c>
      <c r="F33" s="101" t="s">
        <v>4</v>
      </c>
      <c r="G33" s="101"/>
      <c r="H33" s="101"/>
      <c r="I33" s="81"/>
      <c r="J33" s="137">
        <f>J34</f>
        <v>1158.442</v>
      </c>
      <c r="K33" s="137">
        <f>K34</f>
        <v>454.39</v>
      </c>
      <c r="L33" s="138">
        <f>L34</f>
        <v>438.44</v>
      </c>
    </row>
    <row r="34" spans="1:12" ht="42.75">
      <c r="A34" s="91" t="s">
        <v>35</v>
      </c>
      <c r="B34" s="81">
        <v>933</v>
      </c>
      <c r="C34" s="81" t="s">
        <v>245</v>
      </c>
      <c r="D34" s="81" t="s">
        <v>246</v>
      </c>
      <c r="E34" s="101" t="s">
        <v>267</v>
      </c>
      <c r="F34" s="101" t="s">
        <v>287</v>
      </c>
      <c r="G34" s="101"/>
      <c r="H34" s="101"/>
      <c r="I34" s="81"/>
      <c r="J34" s="137">
        <f>J35+J44</f>
        <v>1158.442</v>
      </c>
      <c r="K34" s="137">
        <f>K35+K44</f>
        <v>454.39</v>
      </c>
      <c r="L34" s="138">
        <f>L35+L44</f>
        <v>438.44</v>
      </c>
    </row>
    <row r="35" spans="1:12" ht="14.25">
      <c r="A35" s="100" t="s">
        <v>225</v>
      </c>
      <c r="B35" s="208">
        <v>933</v>
      </c>
      <c r="C35" s="208" t="s">
        <v>245</v>
      </c>
      <c r="D35" s="208" t="s">
        <v>246</v>
      </c>
      <c r="E35" s="101" t="s">
        <v>267</v>
      </c>
      <c r="F35" s="101" t="s">
        <v>287</v>
      </c>
      <c r="G35" s="101" t="s">
        <v>108</v>
      </c>
      <c r="H35" s="101" t="s">
        <v>109</v>
      </c>
      <c r="I35" s="208"/>
      <c r="J35" s="137">
        <f>J36+J39</f>
        <v>1116.232</v>
      </c>
      <c r="K35" s="137">
        <f>K36+K39</f>
        <v>412.19</v>
      </c>
      <c r="L35" s="138">
        <f>L36+L39</f>
        <v>396.24</v>
      </c>
    </row>
    <row r="36" spans="1:12" ht="28.5">
      <c r="A36" s="100" t="s">
        <v>226</v>
      </c>
      <c r="B36" s="208">
        <v>933</v>
      </c>
      <c r="C36" s="208" t="s">
        <v>245</v>
      </c>
      <c r="D36" s="208" t="s">
        <v>246</v>
      </c>
      <c r="E36" s="101" t="s">
        <v>267</v>
      </c>
      <c r="F36" s="101" t="s">
        <v>287</v>
      </c>
      <c r="G36" s="101" t="s">
        <v>108</v>
      </c>
      <c r="H36" s="101" t="s">
        <v>105</v>
      </c>
      <c r="I36" s="208"/>
      <c r="J36" s="137">
        <f>J37</f>
        <v>832.555</v>
      </c>
      <c r="K36" s="137">
        <f>K38</f>
        <v>386.81</v>
      </c>
      <c r="L36" s="138">
        <f>L38</f>
        <v>360.9</v>
      </c>
    </row>
    <row r="37" spans="1:12" ht="57">
      <c r="A37" s="100" t="s">
        <v>363</v>
      </c>
      <c r="B37" s="208">
        <v>933</v>
      </c>
      <c r="C37" s="208" t="s">
        <v>245</v>
      </c>
      <c r="D37" s="208" t="s">
        <v>246</v>
      </c>
      <c r="E37" s="101" t="s">
        <v>267</v>
      </c>
      <c r="F37" s="101" t="s">
        <v>287</v>
      </c>
      <c r="G37" s="101" t="s">
        <v>108</v>
      </c>
      <c r="H37" s="101" t="s">
        <v>105</v>
      </c>
      <c r="I37" s="208" t="s">
        <v>364</v>
      </c>
      <c r="J37" s="137">
        <f>J38</f>
        <v>832.555</v>
      </c>
      <c r="K37" s="137">
        <f>K38</f>
        <v>386.81</v>
      </c>
      <c r="L37" s="138">
        <f>L38</f>
        <v>360.9</v>
      </c>
    </row>
    <row r="38" spans="1:12" ht="28.5">
      <c r="A38" s="100" t="s">
        <v>201</v>
      </c>
      <c r="B38" s="208">
        <v>933</v>
      </c>
      <c r="C38" s="208" t="s">
        <v>245</v>
      </c>
      <c r="D38" s="208" t="s">
        <v>246</v>
      </c>
      <c r="E38" s="101" t="s">
        <v>267</v>
      </c>
      <c r="F38" s="101" t="s">
        <v>287</v>
      </c>
      <c r="G38" s="101" t="s">
        <v>108</v>
      </c>
      <c r="H38" s="101" t="s">
        <v>105</v>
      </c>
      <c r="I38" s="208" t="s">
        <v>195</v>
      </c>
      <c r="J38" s="102">
        <f>638.141+194.414</f>
        <v>832.555</v>
      </c>
      <c r="K38" s="102">
        <f>400-13.5+0.31</f>
        <v>386.81</v>
      </c>
      <c r="L38" s="87">
        <f>390-29.1</f>
        <v>360.9</v>
      </c>
    </row>
    <row r="39" spans="1:12" ht="28.5">
      <c r="A39" s="100" t="s">
        <v>235</v>
      </c>
      <c r="B39" s="208">
        <v>933</v>
      </c>
      <c r="C39" s="208" t="s">
        <v>245</v>
      </c>
      <c r="D39" s="208" t="s">
        <v>246</v>
      </c>
      <c r="E39" s="101" t="s">
        <v>267</v>
      </c>
      <c r="F39" s="101" t="s">
        <v>287</v>
      </c>
      <c r="G39" s="101" t="s">
        <v>108</v>
      </c>
      <c r="H39" s="101" t="s">
        <v>209</v>
      </c>
      <c r="I39" s="208"/>
      <c r="J39" s="137">
        <f>J40+J42</f>
        <v>283.677</v>
      </c>
      <c r="K39" s="137">
        <f>SUM(K41:K43)</f>
        <v>25.38</v>
      </c>
      <c r="L39" s="138">
        <f>SUM(L41:L43)</f>
        <v>35.34</v>
      </c>
    </row>
    <row r="40" spans="1:12" ht="60.75" customHeight="1">
      <c r="A40" s="100" t="s">
        <v>351</v>
      </c>
      <c r="B40" s="208">
        <v>933</v>
      </c>
      <c r="C40" s="208" t="s">
        <v>245</v>
      </c>
      <c r="D40" s="208" t="s">
        <v>246</v>
      </c>
      <c r="E40" s="101" t="s">
        <v>267</v>
      </c>
      <c r="F40" s="101" t="s">
        <v>287</v>
      </c>
      <c r="G40" s="101" t="s">
        <v>108</v>
      </c>
      <c r="H40" s="101" t="s">
        <v>209</v>
      </c>
      <c r="I40" s="208" t="s">
        <v>365</v>
      </c>
      <c r="J40" s="137">
        <f>J41</f>
        <v>253.70800000000003</v>
      </c>
      <c r="K40" s="137"/>
      <c r="L40" s="138"/>
    </row>
    <row r="41" spans="1:12" ht="28.5">
      <c r="A41" s="100" t="s">
        <v>202</v>
      </c>
      <c r="B41" s="318">
        <v>933</v>
      </c>
      <c r="C41" s="318" t="s">
        <v>245</v>
      </c>
      <c r="D41" s="318" t="s">
        <v>246</v>
      </c>
      <c r="E41" s="101" t="s">
        <v>267</v>
      </c>
      <c r="F41" s="101" t="s">
        <v>287</v>
      </c>
      <c r="G41" s="101" t="s">
        <v>108</v>
      </c>
      <c r="H41" s="101" t="s">
        <v>209</v>
      </c>
      <c r="I41" s="318">
        <v>240</v>
      </c>
      <c r="J41" s="102">
        <f>51.965+23.804+2.734+79.999+39.115+56.091</f>
        <v>253.70800000000003</v>
      </c>
      <c r="K41" s="102">
        <v>25.38</v>
      </c>
      <c r="L41" s="87">
        <v>35.34</v>
      </c>
    </row>
    <row r="42" spans="1:12" ht="14.25">
      <c r="A42" s="100" t="s">
        <v>352</v>
      </c>
      <c r="B42" s="318">
        <v>933</v>
      </c>
      <c r="C42" s="318" t="s">
        <v>245</v>
      </c>
      <c r="D42" s="318" t="s">
        <v>246</v>
      </c>
      <c r="E42" s="101" t="s">
        <v>267</v>
      </c>
      <c r="F42" s="101" t="s">
        <v>287</v>
      </c>
      <c r="G42" s="101" t="s">
        <v>108</v>
      </c>
      <c r="H42" s="101" t="s">
        <v>209</v>
      </c>
      <c r="I42" s="318">
        <v>800</v>
      </c>
      <c r="J42" s="206">
        <f>J43</f>
        <v>29.968999999999998</v>
      </c>
      <c r="K42" s="206">
        <f>K43</f>
        <v>0</v>
      </c>
      <c r="L42" s="207">
        <f>L43</f>
        <v>0</v>
      </c>
    </row>
    <row r="43" spans="1:12" ht="14.25">
      <c r="A43" s="100" t="s">
        <v>206</v>
      </c>
      <c r="B43" s="208">
        <v>933</v>
      </c>
      <c r="C43" s="208" t="s">
        <v>245</v>
      </c>
      <c r="D43" s="208" t="s">
        <v>246</v>
      </c>
      <c r="E43" s="101" t="s">
        <v>267</v>
      </c>
      <c r="F43" s="101" t="s">
        <v>287</v>
      </c>
      <c r="G43" s="101" t="s">
        <v>108</v>
      </c>
      <c r="H43" s="101" t="s">
        <v>209</v>
      </c>
      <c r="I43" s="208" t="s">
        <v>196</v>
      </c>
      <c r="J43" s="102">
        <f>26.2+1.4+2.369</f>
        <v>29.968999999999998</v>
      </c>
      <c r="K43" s="102">
        <v>0</v>
      </c>
      <c r="L43" s="87">
        <v>0</v>
      </c>
    </row>
    <row r="44" spans="1:12" ht="57">
      <c r="A44" s="100" t="s">
        <v>330</v>
      </c>
      <c r="B44" s="208">
        <v>933</v>
      </c>
      <c r="C44" s="208" t="s">
        <v>245</v>
      </c>
      <c r="D44" s="208" t="s">
        <v>246</v>
      </c>
      <c r="E44" s="101" t="s">
        <v>6</v>
      </c>
      <c r="F44" s="101" t="s">
        <v>247</v>
      </c>
      <c r="G44" s="101" t="s">
        <v>108</v>
      </c>
      <c r="H44" s="101" t="s">
        <v>112</v>
      </c>
      <c r="I44" s="208" t="s">
        <v>244</v>
      </c>
      <c r="J44" s="137">
        <f>J45+J50</f>
        <v>42.21</v>
      </c>
      <c r="K44" s="137">
        <f>K45+K50</f>
        <v>42.199999999999996</v>
      </c>
      <c r="L44" s="138">
        <f>L45+L50</f>
        <v>42.199999999999996</v>
      </c>
    </row>
    <row r="45" spans="1:12" ht="69" customHeight="1">
      <c r="A45" s="100" t="s">
        <v>330</v>
      </c>
      <c r="B45" s="208">
        <v>933</v>
      </c>
      <c r="C45" s="208" t="s">
        <v>245</v>
      </c>
      <c r="D45" s="208" t="s">
        <v>246</v>
      </c>
      <c r="E45" s="101" t="s">
        <v>6</v>
      </c>
      <c r="F45" s="101" t="s">
        <v>247</v>
      </c>
      <c r="G45" s="101" t="s">
        <v>108</v>
      </c>
      <c r="H45" s="101" t="s">
        <v>265</v>
      </c>
      <c r="I45" s="208" t="s">
        <v>244</v>
      </c>
      <c r="J45" s="137">
        <f>J46+J48</f>
        <v>21.105</v>
      </c>
      <c r="K45" s="137">
        <f>K46+K48</f>
        <v>21.099999999999998</v>
      </c>
      <c r="L45" s="138">
        <f>L46+L48</f>
        <v>21.099999999999998</v>
      </c>
    </row>
    <row r="46" spans="1:12" ht="47.25" customHeight="1">
      <c r="A46" s="100" t="s">
        <v>363</v>
      </c>
      <c r="B46" s="208">
        <v>933</v>
      </c>
      <c r="C46" s="208" t="s">
        <v>245</v>
      </c>
      <c r="D46" s="208" t="s">
        <v>246</v>
      </c>
      <c r="E46" s="101" t="s">
        <v>6</v>
      </c>
      <c r="F46" s="101" t="s">
        <v>247</v>
      </c>
      <c r="G46" s="101" t="s">
        <v>108</v>
      </c>
      <c r="H46" s="101" t="s">
        <v>265</v>
      </c>
      <c r="I46" s="208" t="s">
        <v>364</v>
      </c>
      <c r="J46" s="137">
        <f>J47</f>
        <v>18.221</v>
      </c>
      <c r="K46" s="137">
        <f>K47</f>
        <v>18.2</v>
      </c>
      <c r="L46" s="138">
        <f>L47</f>
        <v>18.2</v>
      </c>
    </row>
    <row r="47" spans="1:12" ht="28.5">
      <c r="A47" s="91" t="s">
        <v>201</v>
      </c>
      <c r="B47" s="81">
        <v>933</v>
      </c>
      <c r="C47" s="81" t="s">
        <v>245</v>
      </c>
      <c r="D47" s="81" t="s">
        <v>246</v>
      </c>
      <c r="E47" s="101" t="s">
        <v>6</v>
      </c>
      <c r="F47" s="101" t="s">
        <v>247</v>
      </c>
      <c r="G47" s="101" t="s">
        <v>108</v>
      </c>
      <c r="H47" s="101" t="s">
        <v>265</v>
      </c>
      <c r="I47" s="81" t="s">
        <v>195</v>
      </c>
      <c r="J47" s="102">
        <f>13.995+4.226</f>
        <v>18.221</v>
      </c>
      <c r="K47" s="102">
        <v>18.2</v>
      </c>
      <c r="L47" s="87">
        <v>18.2</v>
      </c>
    </row>
    <row r="48" spans="1:12" ht="28.5">
      <c r="A48" s="100" t="s">
        <v>351</v>
      </c>
      <c r="B48" s="208">
        <v>933</v>
      </c>
      <c r="C48" s="208" t="s">
        <v>245</v>
      </c>
      <c r="D48" s="208" t="s">
        <v>246</v>
      </c>
      <c r="E48" s="101" t="s">
        <v>6</v>
      </c>
      <c r="F48" s="101" t="s">
        <v>247</v>
      </c>
      <c r="G48" s="101" t="s">
        <v>108</v>
      </c>
      <c r="H48" s="101" t="s">
        <v>265</v>
      </c>
      <c r="I48" s="81" t="s">
        <v>365</v>
      </c>
      <c r="J48" s="102">
        <f>J49</f>
        <v>2.884</v>
      </c>
      <c r="K48" s="102">
        <f>K49</f>
        <v>2.9</v>
      </c>
      <c r="L48" s="87">
        <f>L49</f>
        <v>2.9</v>
      </c>
    </row>
    <row r="49" spans="1:12" ht="28.5">
      <c r="A49" s="91" t="s">
        <v>5</v>
      </c>
      <c r="B49" s="92">
        <v>933</v>
      </c>
      <c r="C49" s="92" t="s">
        <v>245</v>
      </c>
      <c r="D49" s="92" t="s">
        <v>246</v>
      </c>
      <c r="E49" s="101" t="s">
        <v>6</v>
      </c>
      <c r="F49" s="101" t="s">
        <v>247</v>
      </c>
      <c r="G49" s="101" t="s">
        <v>108</v>
      </c>
      <c r="H49" s="101" t="s">
        <v>265</v>
      </c>
      <c r="I49" s="92">
        <v>240</v>
      </c>
      <c r="J49" s="102">
        <v>2.884</v>
      </c>
      <c r="K49" s="102">
        <v>2.9</v>
      </c>
      <c r="L49" s="87">
        <v>2.9</v>
      </c>
    </row>
    <row r="50" spans="1:12" ht="49.5" customHeight="1">
      <c r="A50" s="91" t="s">
        <v>331</v>
      </c>
      <c r="B50" s="92">
        <v>933</v>
      </c>
      <c r="C50" s="81" t="s">
        <v>245</v>
      </c>
      <c r="D50" s="81" t="s">
        <v>246</v>
      </c>
      <c r="E50" s="101" t="s">
        <v>6</v>
      </c>
      <c r="F50" s="101" t="s">
        <v>247</v>
      </c>
      <c r="G50" s="101" t="s">
        <v>108</v>
      </c>
      <c r="H50" s="101" t="s">
        <v>266</v>
      </c>
      <c r="I50" s="92"/>
      <c r="J50" s="206">
        <f>J52+J54</f>
        <v>21.105</v>
      </c>
      <c r="K50" s="206">
        <f>K52+K54</f>
        <v>21.099999999999998</v>
      </c>
      <c r="L50" s="207">
        <f>L52+L54</f>
        <v>21.099999999999998</v>
      </c>
    </row>
    <row r="51" spans="1:12" s="76" customFormat="1" ht="57">
      <c r="A51" s="100" t="s">
        <v>363</v>
      </c>
      <c r="B51" s="92">
        <v>933</v>
      </c>
      <c r="C51" s="81" t="s">
        <v>245</v>
      </c>
      <c r="D51" s="81" t="s">
        <v>246</v>
      </c>
      <c r="E51" s="101" t="s">
        <v>6</v>
      </c>
      <c r="F51" s="101" t="s">
        <v>247</v>
      </c>
      <c r="G51" s="101" t="s">
        <v>108</v>
      </c>
      <c r="H51" s="101" t="s">
        <v>266</v>
      </c>
      <c r="I51" s="92">
        <v>100</v>
      </c>
      <c r="J51" s="206">
        <f>J52</f>
        <v>18.221</v>
      </c>
      <c r="K51" s="206">
        <f>K52</f>
        <v>18.2</v>
      </c>
      <c r="L51" s="207">
        <f>L52</f>
        <v>18.2</v>
      </c>
    </row>
    <row r="52" spans="1:12" ht="28.5">
      <c r="A52" s="91" t="s">
        <v>201</v>
      </c>
      <c r="B52" s="81">
        <v>933</v>
      </c>
      <c r="C52" s="81" t="s">
        <v>245</v>
      </c>
      <c r="D52" s="81" t="s">
        <v>246</v>
      </c>
      <c r="E52" s="101" t="s">
        <v>6</v>
      </c>
      <c r="F52" s="101" t="s">
        <v>247</v>
      </c>
      <c r="G52" s="101" t="s">
        <v>108</v>
      </c>
      <c r="H52" s="101" t="s">
        <v>266</v>
      </c>
      <c r="I52" s="81" t="s">
        <v>195</v>
      </c>
      <c r="J52" s="102">
        <f>13.995+4.226</f>
        <v>18.221</v>
      </c>
      <c r="K52" s="102">
        <v>18.2</v>
      </c>
      <c r="L52" s="87">
        <v>18.2</v>
      </c>
    </row>
    <row r="53" spans="1:12" ht="28.5">
      <c r="A53" s="100" t="s">
        <v>351</v>
      </c>
      <c r="B53" s="81">
        <v>933</v>
      </c>
      <c r="C53" s="81" t="s">
        <v>245</v>
      </c>
      <c r="D53" s="81" t="s">
        <v>246</v>
      </c>
      <c r="E53" s="101" t="s">
        <v>6</v>
      </c>
      <c r="F53" s="101" t="s">
        <v>247</v>
      </c>
      <c r="G53" s="101" t="s">
        <v>108</v>
      </c>
      <c r="H53" s="101" t="s">
        <v>266</v>
      </c>
      <c r="I53" s="81" t="s">
        <v>365</v>
      </c>
      <c r="J53" s="206">
        <f>J54</f>
        <v>2.884</v>
      </c>
      <c r="K53" s="206">
        <f>K54</f>
        <v>2.9</v>
      </c>
      <c r="L53" s="207">
        <f>L54</f>
        <v>2.9</v>
      </c>
    </row>
    <row r="54" spans="1:12" ht="28.5">
      <c r="A54" s="91" t="s">
        <v>5</v>
      </c>
      <c r="B54" s="92">
        <v>933</v>
      </c>
      <c r="C54" s="92" t="s">
        <v>245</v>
      </c>
      <c r="D54" s="92" t="s">
        <v>246</v>
      </c>
      <c r="E54" s="101" t="s">
        <v>6</v>
      </c>
      <c r="F54" s="101" t="s">
        <v>247</v>
      </c>
      <c r="G54" s="101" t="s">
        <v>108</v>
      </c>
      <c r="H54" s="101" t="s">
        <v>266</v>
      </c>
      <c r="I54" s="92">
        <v>240</v>
      </c>
      <c r="J54" s="102">
        <v>2.884</v>
      </c>
      <c r="K54" s="102">
        <v>2.9</v>
      </c>
      <c r="L54" s="87">
        <v>2.9</v>
      </c>
    </row>
    <row r="55" spans="1:12" ht="42.75">
      <c r="A55" s="91" t="s">
        <v>34</v>
      </c>
      <c r="B55" s="81">
        <v>933</v>
      </c>
      <c r="C55" s="81" t="s">
        <v>245</v>
      </c>
      <c r="D55" s="81" t="s">
        <v>246</v>
      </c>
      <c r="E55" s="101" t="s">
        <v>6</v>
      </c>
      <c r="F55" s="101">
        <v>0</v>
      </c>
      <c r="G55" s="101"/>
      <c r="H55" s="101"/>
      <c r="I55" s="81"/>
      <c r="J55" s="137">
        <f>J56</f>
        <v>0.4</v>
      </c>
      <c r="K55" s="137">
        <f aca="true" t="shared" si="1" ref="K55:L57">K56</f>
        <v>0.4</v>
      </c>
      <c r="L55" s="138">
        <f t="shared" si="1"/>
        <v>0.4</v>
      </c>
    </row>
    <row r="56" spans="1:12" s="76" customFormat="1" ht="42.75">
      <c r="A56" s="91" t="s">
        <v>33</v>
      </c>
      <c r="B56" s="81">
        <v>933</v>
      </c>
      <c r="C56" s="81" t="s">
        <v>245</v>
      </c>
      <c r="D56" s="81" t="s">
        <v>246</v>
      </c>
      <c r="E56" s="101" t="s">
        <v>6</v>
      </c>
      <c r="F56" s="101" t="s">
        <v>247</v>
      </c>
      <c r="G56" s="101" t="s">
        <v>108</v>
      </c>
      <c r="H56" s="101"/>
      <c r="I56" s="81"/>
      <c r="J56" s="137">
        <f>J57</f>
        <v>0.4</v>
      </c>
      <c r="K56" s="137">
        <f t="shared" si="1"/>
        <v>0.4</v>
      </c>
      <c r="L56" s="138">
        <f t="shared" si="1"/>
        <v>0.4</v>
      </c>
    </row>
    <row r="57" spans="1:12" ht="57">
      <c r="A57" s="91" t="s">
        <v>124</v>
      </c>
      <c r="B57" s="81">
        <v>933</v>
      </c>
      <c r="C57" s="81" t="s">
        <v>245</v>
      </c>
      <c r="D57" s="81" t="s">
        <v>246</v>
      </c>
      <c r="E57" s="101" t="s">
        <v>6</v>
      </c>
      <c r="F57" s="101" t="s">
        <v>247</v>
      </c>
      <c r="G57" s="101" t="s">
        <v>108</v>
      </c>
      <c r="H57" s="101" t="s">
        <v>110</v>
      </c>
      <c r="I57" s="81" t="s">
        <v>244</v>
      </c>
      <c r="J57" s="137">
        <f>J58</f>
        <v>0.4</v>
      </c>
      <c r="K57" s="137">
        <f t="shared" si="1"/>
        <v>0.4</v>
      </c>
      <c r="L57" s="138">
        <f t="shared" si="1"/>
        <v>0.4</v>
      </c>
    </row>
    <row r="58" spans="1:12" ht="42.75">
      <c r="A58" s="91" t="s">
        <v>94</v>
      </c>
      <c r="B58" s="81">
        <v>933</v>
      </c>
      <c r="C58" s="81" t="s">
        <v>245</v>
      </c>
      <c r="D58" s="81" t="s">
        <v>246</v>
      </c>
      <c r="E58" s="101" t="s">
        <v>6</v>
      </c>
      <c r="F58" s="101" t="s">
        <v>247</v>
      </c>
      <c r="G58" s="101" t="s">
        <v>108</v>
      </c>
      <c r="H58" s="101" t="s">
        <v>208</v>
      </c>
      <c r="I58" s="81"/>
      <c r="J58" s="137">
        <f>J60</f>
        <v>0.4</v>
      </c>
      <c r="K58" s="137">
        <f>K60</f>
        <v>0.4</v>
      </c>
      <c r="L58" s="138">
        <f>L60</f>
        <v>0.4</v>
      </c>
    </row>
    <row r="59" spans="1:12" ht="28.5">
      <c r="A59" s="100" t="s">
        <v>351</v>
      </c>
      <c r="B59" s="81">
        <v>933</v>
      </c>
      <c r="C59" s="81" t="s">
        <v>245</v>
      </c>
      <c r="D59" s="81" t="s">
        <v>246</v>
      </c>
      <c r="E59" s="101" t="s">
        <v>6</v>
      </c>
      <c r="F59" s="101" t="s">
        <v>247</v>
      </c>
      <c r="G59" s="101" t="s">
        <v>108</v>
      </c>
      <c r="H59" s="101" t="s">
        <v>208</v>
      </c>
      <c r="I59" s="81" t="s">
        <v>365</v>
      </c>
      <c r="J59" s="137">
        <f>J60</f>
        <v>0.4</v>
      </c>
      <c r="K59" s="137">
        <f>K60</f>
        <v>0.4</v>
      </c>
      <c r="L59" s="138">
        <f>L60</f>
        <v>0.4</v>
      </c>
    </row>
    <row r="60" spans="1:12" ht="28.5">
      <c r="A60" s="91" t="s">
        <v>202</v>
      </c>
      <c r="B60" s="81">
        <v>933</v>
      </c>
      <c r="C60" s="81" t="s">
        <v>245</v>
      </c>
      <c r="D60" s="81" t="s">
        <v>246</v>
      </c>
      <c r="E60" s="101" t="s">
        <v>6</v>
      </c>
      <c r="F60" s="101" t="s">
        <v>247</v>
      </c>
      <c r="G60" s="101" t="s">
        <v>108</v>
      </c>
      <c r="H60" s="101" t="s">
        <v>208</v>
      </c>
      <c r="I60" s="81" t="s">
        <v>197</v>
      </c>
      <c r="J60" s="102">
        <v>0.4</v>
      </c>
      <c r="K60" s="102">
        <v>0.4</v>
      </c>
      <c r="L60" s="87">
        <v>0.4</v>
      </c>
    </row>
    <row r="61" spans="1:12" ht="42.75">
      <c r="A61" s="91" t="s">
        <v>284</v>
      </c>
      <c r="B61" s="81">
        <v>933</v>
      </c>
      <c r="C61" s="81" t="s">
        <v>245</v>
      </c>
      <c r="D61" s="81" t="s">
        <v>285</v>
      </c>
      <c r="E61" s="101"/>
      <c r="F61" s="101"/>
      <c r="G61" s="101"/>
      <c r="H61" s="101"/>
      <c r="I61" s="81" t="s">
        <v>244</v>
      </c>
      <c r="J61" s="137">
        <f aca="true" t="shared" si="2" ref="J61:L62">J62</f>
        <v>21.79</v>
      </c>
      <c r="K61" s="137">
        <f t="shared" si="2"/>
        <v>21.79</v>
      </c>
      <c r="L61" s="138">
        <f t="shared" si="2"/>
        <v>21.79</v>
      </c>
    </row>
    <row r="62" spans="1:12" s="76" customFormat="1" ht="42.75">
      <c r="A62" s="91" t="s">
        <v>34</v>
      </c>
      <c r="B62" s="81">
        <v>933</v>
      </c>
      <c r="C62" s="81" t="s">
        <v>245</v>
      </c>
      <c r="D62" s="81" t="s">
        <v>285</v>
      </c>
      <c r="E62" s="101" t="s">
        <v>6</v>
      </c>
      <c r="F62" s="101" t="s">
        <v>247</v>
      </c>
      <c r="G62" s="101"/>
      <c r="H62" s="101" t="s">
        <v>244</v>
      </c>
      <c r="I62" s="81" t="s">
        <v>244</v>
      </c>
      <c r="J62" s="137">
        <f t="shared" si="2"/>
        <v>21.79</v>
      </c>
      <c r="K62" s="137">
        <f t="shared" si="2"/>
        <v>21.79</v>
      </c>
      <c r="L62" s="138">
        <f t="shared" si="2"/>
        <v>21.79</v>
      </c>
    </row>
    <row r="63" spans="1:12" ht="42.75">
      <c r="A63" s="91" t="s">
        <v>33</v>
      </c>
      <c r="B63" s="81">
        <v>933</v>
      </c>
      <c r="C63" s="81" t="s">
        <v>245</v>
      </c>
      <c r="D63" s="81" t="s">
        <v>285</v>
      </c>
      <c r="E63" s="101" t="s">
        <v>6</v>
      </c>
      <c r="F63" s="101" t="s">
        <v>247</v>
      </c>
      <c r="G63" s="101" t="s">
        <v>108</v>
      </c>
      <c r="H63" s="101" t="s">
        <v>244</v>
      </c>
      <c r="I63" s="81" t="s">
        <v>244</v>
      </c>
      <c r="J63" s="137">
        <f>J68+J64</f>
        <v>21.79</v>
      </c>
      <c r="K63" s="137">
        <f>K68+K64</f>
        <v>21.79</v>
      </c>
      <c r="L63" s="138">
        <f>L68+L64</f>
        <v>21.79</v>
      </c>
    </row>
    <row r="64" spans="1:12" ht="28.5">
      <c r="A64" s="91" t="s">
        <v>286</v>
      </c>
      <c r="B64" s="81">
        <v>933</v>
      </c>
      <c r="C64" s="81" t="s">
        <v>245</v>
      </c>
      <c r="D64" s="81" t="s">
        <v>285</v>
      </c>
      <c r="E64" s="101" t="s">
        <v>6</v>
      </c>
      <c r="F64" s="101" t="s">
        <v>247</v>
      </c>
      <c r="G64" s="101" t="s">
        <v>108</v>
      </c>
      <c r="H64" s="101" t="s">
        <v>366</v>
      </c>
      <c r="I64" s="81" t="s">
        <v>244</v>
      </c>
      <c r="J64" s="137">
        <f>J66+J67</f>
        <v>21.79</v>
      </c>
      <c r="K64" s="137">
        <f>K66+K67</f>
        <v>21.79</v>
      </c>
      <c r="L64" s="138">
        <f>L66+L67</f>
        <v>21.79</v>
      </c>
    </row>
    <row r="65" spans="1:12" ht="14.25">
      <c r="A65" s="213" t="s">
        <v>354</v>
      </c>
      <c r="B65" s="81">
        <v>933</v>
      </c>
      <c r="C65" s="81" t="s">
        <v>245</v>
      </c>
      <c r="D65" s="81" t="s">
        <v>285</v>
      </c>
      <c r="E65" s="101" t="s">
        <v>6</v>
      </c>
      <c r="F65" s="101" t="s">
        <v>247</v>
      </c>
      <c r="G65" s="101" t="s">
        <v>108</v>
      </c>
      <c r="H65" s="101" t="s">
        <v>366</v>
      </c>
      <c r="I65" s="81" t="s">
        <v>367</v>
      </c>
      <c r="J65" s="137">
        <f>J66</f>
        <v>21.79</v>
      </c>
      <c r="K65" s="137">
        <f>K66</f>
        <v>21.79</v>
      </c>
      <c r="L65" s="138">
        <f>L66</f>
        <v>21.79</v>
      </c>
    </row>
    <row r="66" spans="1:12" ht="14.25">
      <c r="A66" s="91" t="s">
        <v>95</v>
      </c>
      <c r="B66" s="81">
        <v>933</v>
      </c>
      <c r="C66" s="81" t="s">
        <v>245</v>
      </c>
      <c r="D66" s="81" t="s">
        <v>285</v>
      </c>
      <c r="E66" s="101" t="s">
        <v>6</v>
      </c>
      <c r="F66" s="101" t="s">
        <v>247</v>
      </c>
      <c r="G66" s="101" t="s">
        <v>108</v>
      </c>
      <c r="H66" s="101" t="s">
        <v>366</v>
      </c>
      <c r="I66" s="81" t="s">
        <v>121</v>
      </c>
      <c r="J66" s="102">
        <v>21.79</v>
      </c>
      <c r="K66" s="102">
        <v>21.79</v>
      </c>
      <c r="L66" s="87">
        <v>21.79</v>
      </c>
    </row>
    <row r="67" spans="1:12" ht="20.25" customHeight="1">
      <c r="A67" s="91" t="s">
        <v>231</v>
      </c>
      <c r="B67" s="82">
        <v>933</v>
      </c>
      <c r="C67" s="82" t="s">
        <v>245</v>
      </c>
      <c r="D67" s="82" t="s">
        <v>29</v>
      </c>
      <c r="E67" s="101"/>
      <c r="F67" s="101"/>
      <c r="G67" s="101"/>
      <c r="H67" s="101"/>
      <c r="I67" s="82"/>
      <c r="J67" s="141">
        <f>J68</f>
        <v>0</v>
      </c>
      <c r="K67" s="141">
        <f>K68</f>
        <v>0</v>
      </c>
      <c r="L67" s="142">
        <f>L68</f>
        <v>0</v>
      </c>
    </row>
    <row r="68" spans="1:12" s="76" customFormat="1" ht="42.75">
      <c r="A68" s="91" t="s">
        <v>34</v>
      </c>
      <c r="B68" s="81">
        <v>933</v>
      </c>
      <c r="C68" s="81" t="s">
        <v>245</v>
      </c>
      <c r="D68" s="81" t="s">
        <v>29</v>
      </c>
      <c r="E68" s="101" t="s">
        <v>6</v>
      </c>
      <c r="F68" s="101" t="s">
        <v>4</v>
      </c>
      <c r="G68" s="101"/>
      <c r="H68" s="101"/>
      <c r="I68" s="81"/>
      <c r="J68" s="137">
        <f>J73</f>
        <v>0</v>
      </c>
      <c r="K68" s="137">
        <f>K73</f>
        <v>0</v>
      </c>
      <c r="L68" s="138">
        <f>L73</f>
        <v>0</v>
      </c>
    </row>
    <row r="69" spans="1:12" ht="42.75">
      <c r="A69" s="91" t="s">
        <v>33</v>
      </c>
      <c r="B69" s="81">
        <v>933</v>
      </c>
      <c r="C69" s="81" t="s">
        <v>245</v>
      </c>
      <c r="D69" s="81" t="s">
        <v>29</v>
      </c>
      <c r="E69" s="101" t="s">
        <v>6</v>
      </c>
      <c r="F69" s="101" t="s">
        <v>247</v>
      </c>
      <c r="G69" s="101" t="s">
        <v>108</v>
      </c>
      <c r="H69" s="101"/>
      <c r="I69" s="81"/>
      <c r="J69" s="137">
        <f>J70</f>
        <v>0</v>
      </c>
      <c r="K69" s="137">
        <f>K73</f>
        <v>0</v>
      </c>
      <c r="L69" s="138">
        <f>L73</f>
        <v>0</v>
      </c>
    </row>
    <row r="70" spans="1:12" ht="14.25">
      <c r="A70" s="91" t="s">
        <v>225</v>
      </c>
      <c r="B70" s="81">
        <v>933</v>
      </c>
      <c r="C70" s="81" t="s">
        <v>245</v>
      </c>
      <c r="D70" s="81" t="s">
        <v>29</v>
      </c>
      <c r="E70" s="101" t="s">
        <v>6</v>
      </c>
      <c r="F70" s="101" t="s">
        <v>247</v>
      </c>
      <c r="G70" s="101" t="s">
        <v>108</v>
      </c>
      <c r="H70" s="101" t="s">
        <v>258</v>
      </c>
      <c r="I70" s="81"/>
      <c r="J70" s="137">
        <f>J71</f>
        <v>0</v>
      </c>
      <c r="K70" s="137">
        <f aca="true" t="shared" si="3" ref="K70:L72">K71</f>
        <v>0</v>
      </c>
      <c r="L70" s="138">
        <f t="shared" si="3"/>
        <v>0</v>
      </c>
    </row>
    <row r="71" spans="1:12" ht="28.5">
      <c r="A71" s="91" t="s">
        <v>224</v>
      </c>
      <c r="B71" s="81">
        <v>933</v>
      </c>
      <c r="C71" s="81" t="s">
        <v>245</v>
      </c>
      <c r="D71" s="81" t="s">
        <v>29</v>
      </c>
      <c r="E71" s="101" t="s">
        <v>6</v>
      </c>
      <c r="F71" s="101" t="s">
        <v>247</v>
      </c>
      <c r="G71" s="101" t="s">
        <v>108</v>
      </c>
      <c r="H71" s="101" t="s">
        <v>210</v>
      </c>
      <c r="I71" s="81"/>
      <c r="J71" s="137">
        <f>J72</f>
        <v>0</v>
      </c>
      <c r="K71" s="137">
        <f t="shared" si="3"/>
        <v>0</v>
      </c>
      <c r="L71" s="138">
        <f t="shared" si="3"/>
        <v>0</v>
      </c>
    </row>
    <row r="72" spans="1:12" ht="14.25">
      <c r="A72" s="213" t="s">
        <v>352</v>
      </c>
      <c r="B72" s="81">
        <v>933</v>
      </c>
      <c r="C72" s="81" t="s">
        <v>245</v>
      </c>
      <c r="D72" s="81" t="s">
        <v>29</v>
      </c>
      <c r="E72" s="101" t="s">
        <v>6</v>
      </c>
      <c r="F72" s="101" t="s">
        <v>247</v>
      </c>
      <c r="G72" s="101" t="s">
        <v>108</v>
      </c>
      <c r="H72" s="101" t="s">
        <v>210</v>
      </c>
      <c r="I72" s="81" t="s">
        <v>362</v>
      </c>
      <c r="J72" s="137">
        <f>J73</f>
        <v>0</v>
      </c>
      <c r="K72" s="137">
        <f t="shared" si="3"/>
        <v>0</v>
      </c>
      <c r="L72" s="138">
        <f t="shared" si="3"/>
        <v>0</v>
      </c>
    </row>
    <row r="73" spans="1:12" ht="20.25" customHeight="1">
      <c r="A73" s="91" t="s">
        <v>165</v>
      </c>
      <c r="B73" s="81">
        <v>933</v>
      </c>
      <c r="C73" s="81" t="s">
        <v>245</v>
      </c>
      <c r="D73" s="81" t="s">
        <v>29</v>
      </c>
      <c r="E73" s="101" t="s">
        <v>6</v>
      </c>
      <c r="F73" s="101" t="s">
        <v>247</v>
      </c>
      <c r="G73" s="101" t="s">
        <v>108</v>
      </c>
      <c r="H73" s="101" t="s">
        <v>210</v>
      </c>
      <c r="I73" s="81" t="s">
        <v>166</v>
      </c>
      <c r="J73" s="102">
        <v>0</v>
      </c>
      <c r="K73" s="102">
        <v>0</v>
      </c>
      <c r="L73" s="87">
        <v>0</v>
      </c>
    </row>
    <row r="74" spans="1:12" ht="37.5" customHeight="1">
      <c r="A74" s="91" t="s">
        <v>28</v>
      </c>
      <c r="B74" s="82">
        <v>933</v>
      </c>
      <c r="C74" s="82" t="s">
        <v>245</v>
      </c>
      <c r="D74" s="82" t="s">
        <v>180</v>
      </c>
      <c r="E74" s="101"/>
      <c r="F74" s="101"/>
      <c r="G74" s="101"/>
      <c r="H74" s="101"/>
      <c r="I74" s="82"/>
      <c r="J74" s="141">
        <f aca="true" t="shared" si="4" ref="J74:L77">J75</f>
        <v>0</v>
      </c>
      <c r="K74" s="141">
        <f t="shared" si="4"/>
        <v>1</v>
      </c>
      <c r="L74" s="142">
        <f t="shared" si="4"/>
        <v>1</v>
      </c>
    </row>
    <row r="75" spans="1:12" ht="42.75" customHeight="1">
      <c r="A75" s="91" t="s">
        <v>34</v>
      </c>
      <c r="B75" s="81">
        <v>933</v>
      </c>
      <c r="C75" s="81" t="s">
        <v>245</v>
      </c>
      <c r="D75" s="81" t="s">
        <v>180</v>
      </c>
      <c r="E75" s="101" t="s">
        <v>6</v>
      </c>
      <c r="F75" s="101" t="s">
        <v>4</v>
      </c>
      <c r="G75" s="101"/>
      <c r="H75" s="101"/>
      <c r="I75" s="81"/>
      <c r="J75" s="137">
        <f t="shared" si="4"/>
        <v>0</v>
      </c>
      <c r="K75" s="137">
        <f t="shared" si="4"/>
        <v>1</v>
      </c>
      <c r="L75" s="138">
        <f t="shared" si="4"/>
        <v>1</v>
      </c>
    </row>
    <row r="76" spans="1:12" ht="30" customHeight="1">
      <c r="A76" s="91" t="s">
        <v>33</v>
      </c>
      <c r="B76" s="81">
        <v>933</v>
      </c>
      <c r="C76" s="81" t="s">
        <v>245</v>
      </c>
      <c r="D76" s="81" t="s">
        <v>180</v>
      </c>
      <c r="E76" s="101" t="s">
        <v>6</v>
      </c>
      <c r="F76" s="101" t="s">
        <v>247</v>
      </c>
      <c r="G76" s="101"/>
      <c r="H76" s="101"/>
      <c r="I76" s="81"/>
      <c r="J76" s="137">
        <f t="shared" si="4"/>
        <v>0</v>
      </c>
      <c r="K76" s="137">
        <f t="shared" si="4"/>
        <v>1</v>
      </c>
      <c r="L76" s="138">
        <f t="shared" si="4"/>
        <v>1</v>
      </c>
    </row>
    <row r="77" spans="1:12" ht="42" customHeight="1">
      <c r="A77" s="91" t="s">
        <v>225</v>
      </c>
      <c r="B77" s="81">
        <v>933</v>
      </c>
      <c r="C77" s="81" t="s">
        <v>245</v>
      </c>
      <c r="D77" s="81" t="s">
        <v>180</v>
      </c>
      <c r="E77" s="101" t="s">
        <v>6</v>
      </c>
      <c r="F77" s="101" t="s">
        <v>247</v>
      </c>
      <c r="G77" s="101" t="s">
        <v>108</v>
      </c>
      <c r="H77" s="101" t="s">
        <v>109</v>
      </c>
      <c r="I77" s="81"/>
      <c r="J77" s="137">
        <f t="shared" si="4"/>
        <v>0</v>
      </c>
      <c r="K77" s="137">
        <f t="shared" si="4"/>
        <v>1</v>
      </c>
      <c r="L77" s="138">
        <f t="shared" si="4"/>
        <v>1</v>
      </c>
    </row>
    <row r="78" spans="1:12" ht="41.25" customHeight="1">
      <c r="A78" s="91" t="s">
        <v>227</v>
      </c>
      <c r="B78" s="81">
        <v>933</v>
      </c>
      <c r="C78" s="81" t="s">
        <v>245</v>
      </c>
      <c r="D78" s="81" t="s">
        <v>180</v>
      </c>
      <c r="E78" s="101" t="s">
        <v>6</v>
      </c>
      <c r="F78" s="101" t="s">
        <v>247</v>
      </c>
      <c r="G78" s="101" t="s">
        <v>108</v>
      </c>
      <c r="H78" s="101" t="s">
        <v>211</v>
      </c>
      <c r="I78" s="81"/>
      <c r="J78" s="137">
        <f>J80</f>
        <v>0</v>
      </c>
      <c r="K78" s="137">
        <f>K80</f>
        <v>1</v>
      </c>
      <c r="L78" s="138">
        <f>L80</f>
        <v>1</v>
      </c>
    </row>
    <row r="79" spans="1:12" ht="14.25">
      <c r="A79" s="213" t="s">
        <v>352</v>
      </c>
      <c r="B79" s="81">
        <v>933</v>
      </c>
      <c r="C79" s="81" t="s">
        <v>245</v>
      </c>
      <c r="D79" s="81" t="s">
        <v>180</v>
      </c>
      <c r="E79" s="101" t="s">
        <v>6</v>
      </c>
      <c r="F79" s="101" t="s">
        <v>247</v>
      </c>
      <c r="G79" s="101" t="s">
        <v>108</v>
      </c>
      <c r="H79" s="101" t="s">
        <v>211</v>
      </c>
      <c r="I79" s="81" t="s">
        <v>362</v>
      </c>
      <c r="J79" s="137">
        <f>J80</f>
        <v>0</v>
      </c>
      <c r="K79" s="137">
        <f>K80</f>
        <v>1</v>
      </c>
      <c r="L79" s="138">
        <f>L80</f>
        <v>1</v>
      </c>
    </row>
    <row r="80" spans="1:12" s="76" customFormat="1" ht="32.25" customHeight="1">
      <c r="A80" s="91" t="s">
        <v>154</v>
      </c>
      <c r="B80" s="81">
        <v>933</v>
      </c>
      <c r="C80" s="81" t="s">
        <v>245</v>
      </c>
      <c r="D80" s="81" t="s">
        <v>180</v>
      </c>
      <c r="E80" s="101" t="s">
        <v>6</v>
      </c>
      <c r="F80" s="101" t="s">
        <v>247</v>
      </c>
      <c r="G80" s="101" t="s">
        <v>108</v>
      </c>
      <c r="H80" s="101" t="s">
        <v>211</v>
      </c>
      <c r="I80" s="81" t="s">
        <v>153</v>
      </c>
      <c r="J80" s="102"/>
      <c r="K80" s="102">
        <v>1</v>
      </c>
      <c r="L80" s="87">
        <v>1</v>
      </c>
    </row>
    <row r="81" spans="1:12" ht="14.25">
      <c r="A81" s="91" t="s">
        <v>182</v>
      </c>
      <c r="B81" s="82">
        <v>933</v>
      </c>
      <c r="C81" s="82" t="s">
        <v>245</v>
      </c>
      <c r="D81" s="82" t="s">
        <v>217</v>
      </c>
      <c r="E81" s="101"/>
      <c r="F81" s="101"/>
      <c r="G81" s="101"/>
      <c r="H81" s="101"/>
      <c r="I81" s="82"/>
      <c r="J81" s="137">
        <f aca="true" t="shared" si="5" ref="J81:L82">J82</f>
        <v>77.255</v>
      </c>
      <c r="K81" s="137">
        <f t="shared" si="5"/>
        <v>0</v>
      </c>
      <c r="L81" s="138">
        <f t="shared" si="5"/>
        <v>0</v>
      </c>
    </row>
    <row r="82" spans="1:12" ht="42.75">
      <c r="A82" s="91" t="s">
        <v>34</v>
      </c>
      <c r="B82" s="81">
        <v>933</v>
      </c>
      <c r="C82" s="81" t="s">
        <v>245</v>
      </c>
      <c r="D82" s="81" t="s">
        <v>217</v>
      </c>
      <c r="E82" s="101" t="s">
        <v>6</v>
      </c>
      <c r="F82" s="101" t="s">
        <v>4</v>
      </c>
      <c r="G82" s="101"/>
      <c r="H82" s="101"/>
      <c r="I82" s="101"/>
      <c r="J82" s="137">
        <f t="shared" si="5"/>
        <v>77.255</v>
      </c>
      <c r="K82" s="137">
        <f t="shared" si="5"/>
        <v>0</v>
      </c>
      <c r="L82" s="138">
        <f t="shared" si="5"/>
        <v>0</v>
      </c>
    </row>
    <row r="83" spans="1:12" ht="42.75">
      <c r="A83" s="91" t="s">
        <v>33</v>
      </c>
      <c r="B83" s="81">
        <v>933</v>
      </c>
      <c r="C83" s="81" t="s">
        <v>245</v>
      </c>
      <c r="D83" s="81" t="s">
        <v>217</v>
      </c>
      <c r="E83" s="101" t="s">
        <v>6</v>
      </c>
      <c r="F83" s="101" t="s">
        <v>247</v>
      </c>
      <c r="G83" s="101" t="s">
        <v>108</v>
      </c>
      <c r="H83" s="101"/>
      <c r="I83" s="101"/>
      <c r="J83" s="137">
        <f>J84+J88</f>
        <v>77.255</v>
      </c>
      <c r="K83" s="137">
        <f>K84+K88</f>
        <v>0</v>
      </c>
      <c r="L83" s="138">
        <f>L84+L88</f>
        <v>0</v>
      </c>
    </row>
    <row r="84" spans="1:12" ht="14.25">
      <c r="A84" s="91" t="s">
        <v>225</v>
      </c>
      <c r="B84" s="81">
        <v>933</v>
      </c>
      <c r="C84" s="81" t="s">
        <v>245</v>
      </c>
      <c r="D84" s="81" t="s">
        <v>217</v>
      </c>
      <c r="E84" s="101" t="s">
        <v>6</v>
      </c>
      <c r="F84" s="101" t="s">
        <v>247</v>
      </c>
      <c r="G84" s="101" t="s">
        <v>108</v>
      </c>
      <c r="H84" s="101" t="s">
        <v>109</v>
      </c>
      <c r="I84" s="101"/>
      <c r="J84" s="137">
        <f>J85</f>
        <v>0</v>
      </c>
      <c r="K84" s="137">
        <f>K85</f>
        <v>0</v>
      </c>
      <c r="L84" s="138">
        <f>L85</f>
        <v>0</v>
      </c>
    </row>
    <row r="85" spans="1:12" ht="28.5">
      <c r="A85" s="91" t="s">
        <v>257</v>
      </c>
      <c r="B85" s="81">
        <v>933</v>
      </c>
      <c r="C85" s="81" t="s">
        <v>245</v>
      </c>
      <c r="D85" s="81" t="s">
        <v>217</v>
      </c>
      <c r="E85" s="101" t="s">
        <v>6</v>
      </c>
      <c r="F85" s="101" t="s">
        <v>247</v>
      </c>
      <c r="G85" s="101" t="s">
        <v>108</v>
      </c>
      <c r="H85" s="101" t="s">
        <v>256</v>
      </c>
      <c r="I85" s="101" t="s">
        <v>244</v>
      </c>
      <c r="J85" s="137">
        <f>J87</f>
        <v>0</v>
      </c>
      <c r="K85" s="137">
        <f>K87</f>
        <v>0</v>
      </c>
      <c r="L85" s="138">
        <f>L87</f>
        <v>0</v>
      </c>
    </row>
    <row r="86" spans="1:12" ht="14.25">
      <c r="A86" s="213" t="s">
        <v>352</v>
      </c>
      <c r="B86" s="101">
        <v>933</v>
      </c>
      <c r="C86" s="101" t="s">
        <v>245</v>
      </c>
      <c r="D86" s="101" t="s">
        <v>217</v>
      </c>
      <c r="E86" s="101" t="s">
        <v>6</v>
      </c>
      <c r="F86" s="101" t="s">
        <v>247</v>
      </c>
      <c r="G86" s="101" t="s">
        <v>108</v>
      </c>
      <c r="H86" s="101" t="s">
        <v>256</v>
      </c>
      <c r="I86" s="101" t="s">
        <v>362</v>
      </c>
      <c r="J86" s="137">
        <f>J87</f>
        <v>0</v>
      </c>
      <c r="K86" s="137">
        <f>K87</f>
        <v>0</v>
      </c>
      <c r="L86" s="138">
        <f>L87</f>
        <v>0</v>
      </c>
    </row>
    <row r="87" spans="1:12" ht="14.25">
      <c r="A87" s="91" t="s">
        <v>205</v>
      </c>
      <c r="B87" s="101">
        <v>933</v>
      </c>
      <c r="C87" s="101" t="s">
        <v>245</v>
      </c>
      <c r="D87" s="101" t="s">
        <v>217</v>
      </c>
      <c r="E87" s="101" t="s">
        <v>6</v>
      </c>
      <c r="F87" s="101" t="s">
        <v>247</v>
      </c>
      <c r="G87" s="101" t="s">
        <v>108</v>
      </c>
      <c r="H87" s="101" t="s">
        <v>256</v>
      </c>
      <c r="I87" s="101" t="s">
        <v>198</v>
      </c>
      <c r="J87" s="102">
        <v>0</v>
      </c>
      <c r="K87" s="102">
        <v>0</v>
      </c>
      <c r="L87" s="87">
        <v>0</v>
      </c>
    </row>
    <row r="88" spans="1:12" ht="28.5">
      <c r="A88" s="91" t="s">
        <v>228</v>
      </c>
      <c r="B88" s="101">
        <v>933</v>
      </c>
      <c r="C88" s="101" t="s">
        <v>245</v>
      </c>
      <c r="D88" s="101" t="s">
        <v>217</v>
      </c>
      <c r="E88" s="101" t="s">
        <v>6</v>
      </c>
      <c r="F88" s="101" t="s">
        <v>247</v>
      </c>
      <c r="G88" s="101" t="s">
        <v>108</v>
      </c>
      <c r="H88" s="101" t="s">
        <v>212</v>
      </c>
      <c r="I88" s="101"/>
      <c r="J88" s="137">
        <f>J89+J92</f>
        <v>77.255</v>
      </c>
      <c r="K88" s="137">
        <f>K89+K92</f>
        <v>0</v>
      </c>
      <c r="L88" s="138">
        <f>L89+L92</f>
        <v>0</v>
      </c>
    </row>
    <row r="89" spans="1:12" s="76" customFormat="1" ht="28.5">
      <c r="A89" s="91" t="s">
        <v>24</v>
      </c>
      <c r="B89" s="101">
        <v>933</v>
      </c>
      <c r="C89" s="101" t="s">
        <v>245</v>
      </c>
      <c r="D89" s="101" t="s">
        <v>217</v>
      </c>
      <c r="E89" s="101" t="s">
        <v>6</v>
      </c>
      <c r="F89" s="101" t="s">
        <v>247</v>
      </c>
      <c r="G89" s="101" t="s">
        <v>108</v>
      </c>
      <c r="H89" s="101" t="s">
        <v>213</v>
      </c>
      <c r="I89" s="101"/>
      <c r="J89" s="137">
        <f>J91</f>
        <v>0</v>
      </c>
      <c r="K89" s="137">
        <f>K91</f>
        <v>0</v>
      </c>
      <c r="L89" s="138">
        <f>L91</f>
        <v>0</v>
      </c>
    </row>
    <row r="90" spans="1:12" ht="28.5">
      <c r="A90" s="100" t="s">
        <v>351</v>
      </c>
      <c r="B90" s="101">
        <v>933</v>
      </c>
      <c r="C90" s="101" t="s">
        <v>245</v>
      </c>
      <c r="D90" s="101" t="s">
        <v>217</v>
      </c>
      <c r="E90" s="101" t="s">
        <v>6</v>
      </c>
      <c r="F90" s="101" t="s">
        <v>247</v>
      </c>
      <c r="G90" s="101" t="s">
        <v>108</v>
      </c>
      <c r="H90" s="101" t="s">
        <v>213</v>
      </c>
      <c r="I90" s="101" t="s">
        <v>365</v>
      </c>
      <c r="J90" s="137">
        <f>J91</f>
        <v>0</v>
      </c>
      <c r="K90" s="137">
        <f>K91</f>
        <v>0</v>
      </c>
      <c r="L90" s="138">
        <f>L91</f>
        <v>0</v>
      </c>
    </row>
    <row r="91" spans="1:12" ht="28.5">
      <c r="A91" s="91" t="s">
        <v>202</v>
      </c>
      <c r="B91" s="101">
        <v>933</v>
      </c>
      <c r="C91" s="101" t="s">
        <v>245</v>
      </c>
      <c r="D91" s="101" t="s">
        <v>217</v>
      </c>
      <c r="E91" s="101" t="s">
        <v>6</v>
      </c>
      <c r="F91" s="101" t="s">
        <v>247</v>
      </c>
      <c r="G91" s="101" t="s">
        <v>108</v>
      </c>
      <c r="H91" s="101" t="s">
        <v>213</v>
      </c>
      <c r="I91" s="101" t="s">
        <v>197</v>
      </c>
      <c r="J91" s="102">
        <v>0</v>
      </c>
      <c r="K91" s="102">
        <v>0</v>
      </c>
      <c r="L91" s="87">
        <v>0</v>
      </c>
    </row>
    <row r="92" spans="1:12" ht="14.25">
      <c r="A92" s="91" t="s">
        <v>183</v>
      </c>
      <c r="B92" s="101">
        <v>933</v>
      </c>
      <c r="C92" s="101" t="s">
        <v>245</v>
      </c>
      <c r="D92" s="101" t="s">
        <v>217</v>
      </c>
      <c r="E92" s="101" t="s">
        <v>6</v>
      </c>
      <c r="F92" s="101" t="s">
        <v>247</v>
      </c>
      <c r="G92" s="101" t="s">
        <v>108</v>
      </c>
      <c r="H92" s="101" t="s">
        <v>214</v>
      </c>
      <c r="I92" s="101"/>
      <c r="J92" s="137">
        <f>J94</f>
        <v>77.255</v>
      </c>
      <c r="K92" s="137">
        <f>K94</f>
        <v>0</v>
      </c>
      <c r="L92" s="138">
        <f>L94</f>
        <v>0</v>
      </c>
    </row>
    <row r="93" spans="1:12" ht="28.5">
      <c r="A93" s="100" t="s">
        <v>351</v>
      </c>
      <c r="B93" s="101">
        <v>933</v>
      </c>
      <c r="C93" s="101" t="s">
        <v>245</v>
      </c>
      <c r="D93" s="101" t="s">
        <v>217</v>
      </c>
      <c r="E93" s="101" t="s">
        <v>6</v>
      </c>
      <c r="F93" s="101" t="s">
        <v>247</v>
      </c>
      <c r="G93" s="101" t="s">
        <v>108</v>
      </c>
      <c r="H93" s="101" t="s">
        <v>214</v>
      </c>
      <c r="I93" s="101" t="s">
        <v>365</v>
      </c>
      <c r="J93" s="137">
        <f>J94</f>
        <v>77.255</v>
      </c>
      <c r="K93" s="137">
        <f>K94</f>
        <v>0</v>
      </c>
      <c r="L93" s="138">
        <f>L94</f>
        <v>0</v>
      </c>
    </row>
    <row r="94" spans="1:12" ht="28.5">
      <c r="A94" s="91" t="s">
        <v>202</v>
      </c>
      <c r="B94" s="101">
        <v>933</v>
      </c>
      <c r="C94" s="101" t="s">
        <v>245</v>
      </c>
      <c r="D94" s="101" t="s">
        <v>217</v>
      </c>
      <c r="E94" s="101" t="s">
        <v>6</v>
      </c>
      <c r="F94" s="101" t="s">
        <v>247</v>
      </c>
      <c r="G94" s="101" t="s">
        <v>108</v>
      </c>
      <c r="H94" s="101" t="s">
        <v>214</v>
      </c>
      <c r="I94" s="101" t="s">
        <v>197</v>
      </c>
      <c r="J94" s="102">
        <v>77.255</v>
      </c>
      <c r="K94" s="102">
        <v>0</v>
      </c>
      <c r="L94" s="87">
        <v>0</v>
      </c>
    </row>
    <row r="95" spans="1:12" ht="15">
      <c r="A95" s="91" t="s">
        <v>39</v>
      </c>
      <c r="B95" s="80">
        <v>933</v>
      </c>
      <c r="C95" s="80" t="s">
        <v>187</v>
      </c>
      <c r="D95" s="80"/>
      <c r="E95" s="101"/>
      <c r="F95" s="101"/>
      <c r="G95" s="101"/>
      <c r="H95" s="101" t="s">
        <v>244</v>
      </c>
      <c r="I95" s="85" t="s">
        <v>244</v>
      </c>
      <c r="J95" s="139">
        <f aca="true" t="shared" si="6" ref="J95:K98">J96</f>
        <v>86.8</v>
      </c>
      <c r="K95" s="139">
        <f t="shared" si="6"/>
        <v>87.39999999999999</v>
      </c>
      <c r="L95" s="140">
        <f>L96+L105</f>
        <v>90.10000000000001</v>
      </c>
    </row>
    <row r="96" spans="1:12" ht="14.25">
      <c r="A96" s="91" t="s">
        <v>36</v>
      </c>
      <c r="B96" s="82">
        <v>933</v>
      </c>
      <c r="C96" s="82" t="s">
        <v>187</v>
      </c>
      <c r="D96" s="82" t="s">
        <v>186</v>
      </c>
      <c r="E96" s="101"/>
      <c r="F96" s="101" t="s">
        <v>244</v>
      </c>
      <c r="G96" s="101"/>
      <c r="H96" s="101" t="s">
        <v>244</v>
      </c>
      <c r="I96" s="82" t="s">
        <v>244</v>
      </c>
      <c r="J96" s="141">
        <f t="shared" si="6"/>
        <v>86.8</v>
      </c>
      <c r="K96" s="141">
        <f t="shared" si="6"/>
        <v>87.39999999999999</v>
      </c>
      <c r="L96" s="142">
        <f>L97</f>
        <v>90.10000000000001</v>
      </c>
    </row>
    <row r="97" spans="1:12" ht="42.75">
      <c r="A97" s="91" t="s">
        <v>34</v>
      </c>
      <c r="B97" s="81">
        <v>933</v>
      </c>
      <c r="C97" s="81" t="s">
        <v>187</v>
      </c>
      <c r="D97" s="81" t="s">
        <v>186</v>
      </c>
      <c r="E97" s="101" t="s">
        <v>6</v>
      </c>
      <c r="F97" s="101" t="s">
        <v>4</v>
      </c>
      <c r="G97" s="101"/>
      <c r="H97" s="101"/>
      <c r="I97" s="81"/>
      <c r="J97" s="137">
        <f t="shared" si="6"/>
        <v>86.8</v>
      </c>
      <c r="K97" s="137">
        <f t="shared" si="6"/>
        <v>87.39999999999999</v>
      </c>
      <c r="L97" s="138">
        <f>L98</f>
        <v>90.10000000000001</v>
      </c>
    </row>
    <row r="98" spans="1:12" ht="29.25" customHeight="1">
      <c r="A98" s="91" t="s">
        <v>33</v>
      </c>
      <c r="B98" s="81">
        <v>933</v>
      </c>
      <c r="C98" s="81" t="s">
        <v>187</v>
      </c>
      <c r="D98" s="81" t="s">
        <v>186</v>
      </c>
      <c r="E98" s="101" t="s">
        <v>6</v>
      </c>
      <c r="F98" s="101" t="s">
        <v>247</v>
      </c>
      <c r="G98" s="101"/>
      <c r="H98" s="101"/>
      <c r="I98" s="81"/>
      <c r="J98" s="137">
        <f t="shared" si="6"/>
        <v>86.8</v>
      </c>
      <c r="K98" s="137">
        <f t="shared" si="6"/>
        <v>87.39999999999999</v>
      </c>
      <c r="L98" s="138">
        <f>L99</f>
        <v>90.10000000000001</v>
      </c>
    </row>
    <row r="99" spans="1:12" ht="28.5">
      <c r="A99" s="91" t="s">
        <v>37</v>
      </c>
      <c r="B99" s="81">
        <v>933</v>
      </c>
      <c r="C99" s="81" t="s">
        <v>187</v>
      </c>
      <c r="D99" s="81" t="s">
        <v>186</v>
      </c>
      <c r="E99" s="101" t="s">
        <v>6</v>
      </c>
      <c r="F99" s="101" t="s">
        <v>247</v>
      </c>
      <c r="G99" s="101" t="s">
        <v>108</v>
      </c>
      <c r="H99" s="101" t="s">
        <v>40</v>
      </c>
      <c r="I99" s="81"/>
      <c r="J99" s="137">
        <f>J100+J102</f>
        <v>86.8</v>
      </c>
      <c r="K99" s="137">
        <f>K100+K102</f>
        <v>87.39999999999999</v>
      </c>
      <c r="L99" s="137">
        <f>L100+L102</f>
        <v>90.10000000000001</v>
      </c>
    </row>
    <row r="100" spans="1:12" ht="57">
      <c r="A100" s="100" t="s">
        <v>363</v>
      </c>
      <c r="B100" s="81">
        <v>933</v>
      </c>
      <c r="C100" s="81" t="s">
        <v>187</v>
      </c>
      <c r="D100" s="81" t="s">
        <v>186</v>
      </c>
      <c r="E100" s="101" t="s">
        <v>6</v>
      </c>
      <c r="F100" s="101" t="s">
        <v>247</v>
      </c>
      <c r="G100" s="101" t="s">
        <v>108</v>
      </c>
      <c r="H100" s="101" t="s">
        <v>40</v>
      </c>
      <c r="I100" s="81" t="s">
        <v>364</v>
      </c>
      <c r="J100" s="137">
        <f>J101</f>
        <v>82.3</v>
      </c>
      <c r="K100" s="137">
        <f>K101</f>
        <v>82.8</v>
      </c>
      <c r="L100" s="138">
        <f>L101</f>
        <v>83.7</v>
      </c>
    </row>
    <row r="101" spans="1:12" ht="30.75" customHeight="1">
      <c r="A101" s="91" t="s">
        <v>38</v>
      </c>
      <c r="B101" s="81">
        <v>933</v>
      </c>
      <c r="C101" s="81" t="s">
        <v>187</v>
      </c>
      <c r="D101" s="81" t="s">
        <v>186</v>
      </c>
      <c r="E101" s="101" t="s">
        <v>6</v>
      </c>
      <c r="F101" s="101" t="s">
        <v>247</v>
      </c>
      <c r="G101" s="101" t="s">
        <v>108</v>
      </c>
      <c r="H101" s="101" t="s">
        <v>40</v>
      </c>
      <c r="I101" s="81" t="s">
        <v>195</v>
      </c>
      <c r="J101" s="102">
        <f>63.21+19.09</f>
        <v>82.3</v>
      </c>
      <c r="K101" s="102">
        <v>82.8</v>
      </c>
      <c r="L101" s="87">
        <v>83.7</v>
      </c>
    </row>
    <row r="102" spans="1:12" s="76" customFormat="1" ht="16.5" customHeight="1">
      <c r="A102" s="100" t="s">
        <v>351</v>
      </c>
      <c r="B102" s="81">
        <v>933</v>
      </c>
      <c r="C102" s="81" t="s">
        <v>187</v>
      </c>
      <c r="D102" s="81" t="s">
        <v>186</v>
      </c>
      <c r="E102" s="101" t="s">
        <v>6</v>
      </c>
      <c r="F102" s="101" t="s">
        <v>247</v>
      </c>
      <c r="G102" s="101" t="s">
        <v>108</v>
      </c>
      <c r="H102" s="101" t="s">
        <v>40</v>
      </c>
      <c r="I102" s="81" t="s">
        <v>365</v>
      </c>
      <c r="J102" s="206">
        <f>J103</f>
        <v>4.5</v>
      </c>
      <c r="K102" s="206">
        <f>K103</f>
        <v>4.6</v>
      </c>
      <c r="L102" s="207">
        <f>L103</f>
        <v>6.4</v>
      </c>
    </row>
    <row r="103" spans="1:12" ht="28.5">
      <c r="A103" s="91" t="s">
        <v>5</v>
      </c>
      <c r="B103" s="81">
        <v>933</v>
      </c>
      <c r="C103" s="81" t="s">
        <v>187</v>
      </c>
      <c r="D103" s="81" t="s">
        <v>186</v>
      </c>
      <c r="E103" s="101" t="s">
        <v>6</v>
      </c>
      <c r="F103" s="101" t="s">
        <v>247</v>
      </c>
      <c r="G103" s="101" t="s">
        <v>108</v>
      </c>
      <c r="H103" s="101" t="s">
        <v>40</v>
      </c>
      <c r="I103" s="81" t="s">
        <v>197</v>
      </c>
      <c r="J103" s="102">
        <v>4.5</v>
      </c>
      <c r="K103" s="102">
        <v>4.6</v>
      </c>
      <c r="L103" s="87">
        <v>6.4</v>
      </c>
    </row>
    <row r="104" spans="1:12" ht="29.25">
      <c r="A104" s="91" t="s">
        <v>152</v>
      </c>
      <c r="B104" s="80">
        <v>933</v>
      </c>
      <c r="C104" s="80" t="s">
        <v>186</v>
      </c>
      <c r="D104" s="81"/>
      <c r="E104" s="101"/>
      <c r="F104" s="101"/>
      <c r="G104" s="101"/>
      <c r="H104" s="101"/>
      <c r="I104" s="81"/>
      <c r="J104" s="139">
        <f>J105</f>
        <v>56.660000000000004</v>
      </c>
      <c r="K104" s="139">
        <f aca="true" t="shared" si="7" ref="K104:L107">K105</f>
        <v>0</v>
      </c>
      <c r="L104" s="140">
        <f t="shared" si="7"/>
        <v>0</v>
      </c>
    </row>
    <row r="105" spans="1:12" ht="37.5" customHeight="1">
      <c r="A105" s="91" t="s">
        <v>193</v>
      </c>
      <c r="B105" s="82">
        <v>933</v>
      </c>
      <c r="C105" s="82" t="s">
        <v>186</v>
      </c>
      <c r="D105" s="82" t="s">
        <v>188</v>
      </c>
      <c r="E105" s="101"/>
      <c r="F105" s="101"/>
      <c r="G105" s="101"/>
      <c r="H105" s="101"/>
      <c r="I105" s="82"/>
      <c r="J105" s="141">
        <f>J106</f>
        <v>56.660000000000004</v>
      </c>
      <c r="K105" s="141">
        <f t="shared" si="7"/>
        <v>0</v>
      </c>
      <c r="L105" s="142">
        <f t="shared" si="7"/>
        <v>0</v>
      </c>
    </row>
    <row r="106" spans="1:12" ht="30" customHeight="1">
      <c r="A106" s="91" t="s">
        <v>106</v>
      </c>
      <c r="B106" s="81">
        <v>933</v>
      </c>
      <c r="C106" s="81" t="s">
        <v>186</v>
      </c>
      <c r="D106" s="81" t="s">
        <v>188</v>
      </c>
      <c r="E106" s="101" t="s">
        <v>6</v>
      </c>
      <c r="F106" s="101" t="s">
        <v>4</v>
      </c>
      <c r="G106" s="101"/>
      <c r="H106" s="101"/>
      <c r="I106" s="81"/>
      <c r="J106" s="137">
        <f>J107</f>
        <v>56.660000000000004</v>
      </c>
      <c r="K106" s="137">
        <f t="shared" si="7"/>
        <v>0</v>
      </c>
      <c r="L106" s="138">
        <f t="shared" si="7"/>
        <v>0</v>
      </c>
    </row>
    <row r="107" spans="1:12" ht="30" customHeight="1">
      <c r="A107" s="91" t="s">
        <v>107</v>
      </c>
      <c r="B107" s="81">
        <v>933</v>
      </c>
      <c r="C107" s="81" t="s">
        <v>186</v>
      </c>
      <c r="D107" s="81" t="s">
        <v>188</v>
      </c>
      <c r="E107" s="101" t="s">
        <v>6</v>
      </c>
      <c r="F107" s="101" t="s">
        <v>247</v>
      </c>
      <c r="G107" s="101" t="s">
        <v>108</v>
      </c>
      <c r="H107" s="101"/>
      <c r="I107" s="81"/>
      <c r="J107" s="137">
        <f>J108+J111</f>
        <v>56.660000000000004</v>
      </c>
      <c r="K107" s="137">
        <f t="shared" si="7"/>
        <v>0</v>
      </c>
      <c r="L107" s="138">
        <f t="shared" si="7"/>
        <v>0</v>
      </c>
    </row>
    <row r="108" spans="1:12" ht="30" customHeight="1">
      <c r="A108" s="91" t="s">
        <v>93</v>
      </c>
      <c r="B108" s="81">
        <v>933</v>
      </c>
      <c r="C108" s="81" t="s">
        <v>186</v>
      </c>
      <c r="D108" s="81" t="s">
        <v>188</v>
      </c>
      <c r="E108" s="101" t="s">
        <v>6</v>
      </c>
      <c r="F108" s="101" t="s">
        <v>247</v>
      </c>
      <c r="G108" s="101" t="s">
        <v>108</v>
      </c>
      <c r="H108" s="101" t="s">
        <v>157</v>
      </c>
      <c r="I108" s="81"/>
      <c r="J108" s="137">
        <f>J110</f>
        <v>56.06</v>
      </c>
      <c r="K108" s="137">
        <f>K110</f>
        <v>0</v>
      </c>
      <c r="L108" s="138">
        <f>L110</f>
        <v>0</v>
      </c>
    </row>
    <row r="109" spans="1:12" ht="28.5">
      <c r="A109" s="100" t="s">
        <v>351</v>
      </c>
      <c r="B109" s="81">
        <v>933</v>
      </c>
      <c r="C109" s="81" t="s">
        <v>186</v>
      </c>
      <c r="D109" s="81" t="s">
        <v>188</v>
      </c>
      <c r="E109" s="101" t="s">
        <v>6</v>
      </c>
      <c r="F109" s="101" t="s">
        <v>247</v>
      </c>
      <c r="G109" s="101" t="s">
        <v>108</v>
      </c>
      <c r="H109" s="101" t="s">
        <v>157</v>
      </c>
      <c r="I109" s="81" t="s">
        <v>365</v>
      </c>
      <c r="J109" s="137">
        <f>J110</f>
        <v>56.06</v>
      </c>
      <c r="K109" s="137">
        <f>K110</f>
        <v>0</v>
      </c>
      <c r="L109" s="138">
        <f>L110</f>
        <v>0</v>
      </c>
    </row>
    <row r="110" spans="1:12" ht="28.5">
      <c r="A110" s="91" t="s">
        <v>202</v>
      </c>
      <c r="B110" s="81">
        <v>933</v>
      </c>
      <c r="C110" s="81" t="s">
        <v>186</v>
      </c>
      <c r="D110" s="81" t="s">
        <v>188</v>
      </c>
      <c r="E110" s="101" t="s">
        <v>6</v>
      </c>
      <c r="F110" s="101" t="s">
        <v>247</v>
      </c>
      <c r="G110" s="101" t="s">
        <v>108</v>
      </c>
      <c r="H110" s="101" t="s">
        <v>157</v>
      </c>
      <c r="I110" s="81" t="s">
        <v>197</v>
      </c>
      <c r="J110" s="102">
        <v>56.06</v>
      </c>
      <c r="K110" s="102">
        <v>0</v>
      </c>
      <c r="L110" s="87">
        <v>0</v>
      </c>
    </row>
    <row r="111" spans="1:12" ht="28.5">
      <c r="A111" s="91" t="s">
        <v>292</v>
      </c>
      <c r="B111" s="81">
        <v>933</v>
      </c>
      <c r="C111" s="81" t="s">
        <v>186</v>
      </c>
      <c r="D111" s="81" t="s">
        <v>188</v>
      </c>
      <c r="E111" s="101" t="s">
        <v>6</v>
      </c>
      <c r="F111" s="101" t="s">
        <v>247</v>
      </c>
      <c r="G111" s="101" t="s">
        <v>108</v>
      </c>
      <c r="H111" s="101" t="s">
        <v>293</v>
      </c>
      <c r="I111" s="81"/>
      <c r="J111" s="137">
        <f>J113</f>
        <v>0.6</v>
      </c>
      <c r="K111" s="137">
        <f>K113</f>
        <v>0</v>
      </c>
      <c r="L111" s="138">
        <f>L113</f>
        <v>0</v>
      </c>
    </row>
    <row r="112" spans="1:12" ht="28.5">
      <c r="A112" s="100" t="s">
        <v>351</v>
      </c>
      <c r="B112" s="81">
        <v>933</v>
      </c>
      <c r="C112" s="81" t="s">
        <v>186</v>
      </c>
      <c r="D112" s="81" t="s">
        <v>188</v>
      </c>
      <c r="E112" s="101" t="s">
        <v>6</v>
      </c>
      <c r="F112" s="101" t="s">
        <v>247</v>
      </c>
      <c r="G112" s="101" t="s">
        <v>108</v>
      </c>
      <c r="H112" s="101" t="s">
        <v>293</v>
      </c>
      <c r="I112" s="81" t="s">
        <v>365</v>
      </c>
      <c r="J112" s="137">
        <f>J113</f>
        <v>0.6</v>
      </c>
      <c r="K112" s="137">
        <f>K113</f>
        <v>0</v>
      </c>
      <c r="L112" s="138">
        <f>L113</f>
        <v>0</v>
      </c>
    </row>
    <row r="113" spans="1:12" ht="20.25" customHeight="1">
      <c r="A113" s="91" t="s">
        <v>202</v>
      </c>
      <c r="B113" s="81">
        <v>933</v>
      </c>
      <c r="C113" s="81" t="s">
        <v>186</v>
      </c>
      <c r="D113" s="81" t="s">
        <v>188</v>
      </c>
      <c r="E113" s="101" t="s">
        <v>6</v>
      </c>
      <c r="F113" s="101" t="s">
        <v>247</v>
      </c>
      <c r="G113" s="101" t="s">
        <v>108</v>
      </c>
      <c r="H113" s="101" t="s">
        <v>293</v>
      </c>
      <c r="I113" s="81" t="s">
        <v>197</v>
      </c>
      <c r="J113" s="102">
        <v>0.6</v>
      </c>
      <c r="K113" s="102">
        <v>0</v>
      </c>
      <c r="L113" s="87">
        <v>0</v>
      </c>
    </row>
    <row r="114" spans="1:12" s="76" customFormat="1" ht="15">
      <c r="A114" s="91" t="s">
        <v>177</v>
      </c>
      <c r="B114" s="80">
        <v>933</v>
      </c>
      <c r="C114" s="80" t="s">
        <v>246</v>
      </c>
      <c r="D114" s="80"/>
      <c r="E114" s="101"/>
      <c r="F114" s="101"/>
      <c r="G114" s="101"/>
      <c r="H114" s="101"/>
      <c r="I114" s="85"/>
      <c r="J114" s="139">
        <f aca="true" t="shared" si="8" ref="J114:L116">J115</f>
        <v>529.4</v>
      </c>
      <c r="K114" s="139">
        <f t="shared" si="8"/>
        <v>429.4</v>
      </c>
      <c r="L114" s="140">
        <f t="shared" si="8"/>
        <v>429.4</v>
      </c>
    </row>
    <row r="115" spans="1:12" ht="14.25">
      <c r="A115" s="91" t="s">
        <v>147</v>
      </c>
      <c r="B115" s="82">
        <v>933</v>
      </c>
      <c r="C115" s="82" t="s">
        <v>246</v>
      </c>
      <c r="D115" s="82" t="s">
        <v>156</v>
      </c>
      <c r="E115" s="101"/>
      <c r="F115" s="101"/>
      <c r="G115" s="101"/>
      <c r="H115" s="101"/>
      <c r="I115" s="82"/>
      <c r="J115" s="141">
        <f t="shared" si="8"/>
        <v>529.4</v>
      </c>
      <c r="K115" s="141">
        <f t="shared" si="8"/>
        <v>429.4</v>
      </c>
      <c r="L115" s="142">
        <f t="shared" si="8"/>
        <v>429.4</v>
      </c>
    </row>
    <row r="116" spans="1:12" ht="42.75">
      <c r="A116" s="91" t="s">
        <v>34</v>
      </c>
      <c r="B116" s="81">
        <v>933</v>
      </c>
      <c r="C116" s="81" t="s">
        <v>246</v>
      </c>
      <c r="D116" s="81" t="s">
        <v>156</v>
      </c>
      <c r="E116" s="101" t="s">
        <v>6</v>
      </c>
      <c r="F116" s="101" t="s">
        <v>4</v>
      </c>
      <c r="G116" s="101"/>
      <c r="H116" s="101"/>
      <c r="I116" s="81"/>
      <c r="J116" s="137">
        <f t="shared" si="8"/>
        <v>529.4</v>
      </c>
      <c r="K116" s="137">
        <f t="shared" si="8"/>
        <v>429.4</v>
      </c>
      <c r="L116" s="138">
        <f t="shared" si="8"/>
        <v>429.4</v>
      </c>
    </row>
    <row r="117" spans="1:12" ht="42.75">
      <c r="A117" s="91" t="s">
        <v>33</v>
      </c>
      <c r="B117" s="92">
        <v>933</v>
      </c>
      <c r="C117" s="92" t="s">
        <v>246</v>
      </c>
      <c r="D117" s="92" t="s">
        <v>156</v>
      </c>
      <c r="E117" s="101" t="s">
        <v>6</v>
      </c>
      <c r="F117" s="101" t="s">
        <v>247</v>
      </c>
      <c r="G117" s="101" t="s">
        <v>108</v>
      </c>
      <c r="H117" s="101"/>
      <c r="I117" s="92"/>
      <c r="J117" s="137">
        <f>J118+J123</f>
        <v>529.4</v>
      </c>
      <c r="K117" s="137">
        <f>K118+K123</f>
        <v>429.4</v>
      </c>
      <c r="L117" s="138">
        <f>L118+L123</f>
        <v>429.4</v>
      </c>
    </row>
    <row r="118" spans="1:12" ht="28.5">
      <c r="A118" s="91" t="s">
        <v>228</v>
      </c>
      <c r="B118" s="92">
        <v>933</v>
      </c>
      <c r="C118" s="92" t="s">
        <v>246</v>
      </c>
      <c r="D118" s="92" t="s">
        <v>156</v>
      </c>
      <c r="E118" s="101" t="s">
        <v>6</v>
      </c>
      <c r="F118" s="101" t="s">
        <v>247</v>
      </c>
      <c r="G118" s="101" t="s">
        <v>108</v>
      </c>
      <c r="H118" s="101" t="s">
        <v>212</v>
      </c>
      <c r="I118" s="92"/>
      <c r="J118" s="137">
        <f>J119</f>
        <v>0</v>
      </c>
      <c r="K118" s="137">
        <f>K119</f>
        <v>0</v>
      </c>
      <c r="L118" s="138">
        <f>L119</f>
        <v>0</v>
      </c>
    </row>
    <row r="119" spans="1:12" ht="42.75">
      <c r="A119" s="91" t="s">
        <v>229</v>
      </c>
      <c r="B119" s="92">
        <v>933</v>
      </c>
      <c r="C119" s="92" t="s">
        <v>246</v>
      </c>
      <c r="D119" s="92" t="s">
        <v>156</v>
      </c>
      <c r="E119" s="101" t="s">
        <v>6</v>
      </c>
      <c r="F119" s="101" t="s">
        <v>247</v>
      </c>
      <c r="G119" s="101" t="s">
        <v>108</v>
      </c>
      <c r="H119" s="101" t="s">
        <v>14</v>
      </c>
      <c r="I119" s="92"/>
      <c r="J119" s="137">
        <f>SUM(J121:J122)</f>
        <v>0</v>
      </c>
      <c r="K119" s="137">
        <f>SUM(K121:K122)</f>
        <v>0</v>
      </c>
      <c r="L119" s="138">
        <f>SUM(L121:L122)</f>
        <v>0</v>
      </c>
    </row>
    <row r="120" spans="1:12" ht="28.5">
      <c r="A120" s="100" t="s">
        <v>351</v>
      </c>
      <c r="B120" s="92">
        <v>933</v>
      </c>
      <c r="C120" s="92" t="s">
        <v>246</v>
      </c>
      <c r="D120" s="92" t="s">
        <v>156</v>
      </c>
      <c r="E120" s="101" t="s">
        <v>6</v>
      </c>
      <c r="F120" s="101" t="s">
        <v>247</v>
      </c>
      <c r="G120" s="101" t="s">
        <v>108</v>
      </c>
      <c r="H120" s="101" t="s">
        <v>14</v>
      </c>
      <c r="I120" s="92">
        <v>200</v>
      </c>
      <c r="J120" s="137">
        <f>J121</f>
        <v>0</v>
      </c>
      <c r="K120" s="137">
        <f>K121</f>
        <v>0</v>
      </c>
      <c r="L120" s="138">
        <f>L121</f>
        <v>0</v>
      </c>
    </row>
    <row r="121" spans="1:12" ht="28.5">
      <c r="A121" s="91" t="s">
        <v>202</v>
      </c>
      <c r="B121" s="92">
        <v>933</v>
      </c>
      <c r="C121" s="92" t="s">
        <v>246</v>
      </c>
      <c r="D121" s="92" t="s">
        <v>156</v>
      </c>
      <c r="E121" s="101" t="s">
        <v>6</v>
      </c>
      <c r="F121" s="101" t="s">
        <v>247</v>
      </c>
      <c r="G121" s="101" t="s">
        <v>108</v>
      </c>
      <c r="H121" s="101" t="s">
        <v>14</v>
      </c>
      <c r="I121" s="92">
        <v>240</v>
      </c>
      <c r="J121" s="102">
        <v>0</v>
      </c>
      <c r="K121" s="102">
        <v>0</v>
      </c>
      <c r="L121" s="87">
        <v>0</v>
      </c>
    </row>
    <row r="122" spans="1:12" ht="14.25">
      <c r="A122" s="91" t="s">
        <v>204</v>
      </c>
      <c r="B122" s="92">
        <v>933</v>
      </c>
      <c r="C122" s="92" t="s">
        <v>246</v>
      </c>
      <c r="D122" s="92" t="s">
        <v>156</v>
      </c>
      <c r="E122" s="101" t="s">
        <v>6</v>
      </c>
      <c r="F122" s="101" t="s">
        <v>247</v>
      </c>
      <c r="G122" s="101" t="s">
        <v>108</v>
      </c>
      <c r="H122" s="101" t="s">
        <v>14</v>
      </c>
      <c r="I122" s="92">
        <v>410</v>
      </c>
      <c r="J122" s="102">
        <v>0</v>
      </c>
      <c r="K122" s="102">
        <v>0</v>
      </c>
      <c r="L122" s="87">
        <v>0</v>
      </c>
    </row>
    <row r="123" spans="1:12" s="76" customFormat="1" ht="42.75">
      <c r="A123" s="91" t="s">
        <v>114</v>
      </c>
      <c r="B123" s="92">
        <v>933</v>
      </c>
      <c r="C123" s="92" t="s">
        <v>246</v>
      </c>
      <c r="D123" s="92" t="s">
        <v>156</v>
      </c>
      <c r="E123" s="101" t="s">
        <v>6</v>
      </c>
      <c r="F123" s="101" t="s">
        <v>247</v>
      </c>
      <c r="G123" s="101" t="s">
        <v>108</v>
      </c>
      <c r="H123" s="101" t="s">
        <v>112</v>
      </c>
      <c r="I123" s="92"/>
      <c r="J123" s="137">
        <f>J124</f>
        <v>529.4</v>
      </c>
      <c r="K123" s="137">
        <f>K124</f>
        <v>429.4</v>
      </c>
      <c r="L123" s="138">
        <f>L124</f>
        <v>429.4</v>
      </c>
    </row>
    <row r="124" spans="1:12" ht="142.5">
      <c r="A124" s="91" t="s">
        <v>113</v>
      </c>
      <c r="B124" s="92">
        <v>933</v>
      </c>
      <c r="C124" s="92" t="s">
        <v>246</v>
      </c>
      <c r="D124" s="92" t="s">
        <v>156</v>
      </c>
      <c r="E124" s="101" t="s">
        <v>6</v>
      </c>
      <c r="F124" s="101" t="s">
        <v>247</v>
      </c>
      <c r="G124" s="101" t="s">
        <v>108</v>
      </c>
      <c r="H124" s="101" t="s">
        <v>111</v>
      </c>
      <c r="I124" s="92"/>
      <c r="J124" s="137">
        <f>SUM(J126:J127)</f>
        <v>529.4</v>
      </c>
      <c r="K124" s="137">
        <f>SUM(K126:K127)</f>
        <v>429.4</v>
      </c>
      <c r="L124" s="138">
        <f>SUM(L126:L127)</f>
        <v>429.4</v>
      </c>
    </row>
    <row r="125" spans="1:12" ht="28.5">
      <c r="A125" s="100" t="s">
        <v>351</v>
      </c>
      <c r="B125" s="92">
        <v>933</v>
      </c>
      <c r="C125" s="92" t="s">
        <v>246</v>
      </c>
      <c r="D125" s="92" t="s">
        <v>156</v>
      </c>
      <c r="E125" s="101" t="s">
        <v>6</v>
      </c>
      <c r="F125" s="101" t="s">
        <v>247</v>
      </c>
      <c r="G125" s="101" t="s">
        <v>108</v>
      </c>
      <c r="H125" s="101" t="s">
        <v>111</v>
      </c>
      <c r="I125" s="92">
        <v>200</v>
      </c>
      <c r="J125" s="137">
        <f>J126</f>
        <v>529.4</v>
      </c>
      <c r="K125" s="137">
        <f>K126</f>
        <v>429.4</v>
      </c>
      <c r="L125" s="138">
        <f>L126</f>
        <v>429.4</v>
      </c>
    </row>
    <row r="126" spans="1:12" ht="44.25" customHeight="1">
      <c r="A126" s="91" t="s">
        <v>202</v>
      </c>
      <c r="B126" s="92">
        <v>933</v>
      </c>
      <c r="C126" s="92" t="s">
        <v>246</v>
      </c>
      <c r="D126" s="92" t="s">
        <v>156</v>
      </c>
      <c r="E126" s="101" t="s">
        <v>6</v>
      </c>
      <c r="F126" s="101" t="s">
        <v>247</v>
      </c>
      <c r="G126" s="101" t="s">
        <v>108</v>
      </c>
      <c r="H126" s="101" t="s">
        <v>111</v>
      </c>
      <c r="I126" s="92">
        <v>240</v>
      </c>
      <c r="J126" s="102">
        <f>505.4+24</f>
        <v>529.4</v>
      </c>
      <c r="K126" s="102">
        <v>429.4</v>
      </c>
      <c r="L126" s="87">
        <v>429.4</v>
      </c>
    </row>
    <row r="127" spans="1:12" ht="57.75" customHeight="1">
      <c r="A127" s="91" t="s">
        <v>204</v>
      </c>
      <c r="B127" s="92">
        <v>933</v>
      </c>
      <c r="C127" s="92" t="s">
        <v>246</v>
      </c>
      <c r="D127" s="92" t="s">
        <v>156</v>
      </c>
      <c r="E127" s="101" t="s">
        <v>6</v>
      </c>
      <c r="F127" s="101" t="s">
        <v>247</v>
      </c>
      <c r="G127" s="101" t="s">
        <v>108</v>
      </c>
      <c r="H127" s="101" t="s">
        <v>111</v>
      </c>
      <c r="I127" s="92">
        <v>410</v>
      </c>
      <c r="J127" s="102">
        <v>0</v>
      </c>
      <c r="K127" s="102">
        <v>0</v>
      </c>
      <c r="L127" s="87">
        <v>0</v>
      </c>
    </row>
    <row r="128" spans="1:12" ht="15">
      <c r="A128" s="91" t="s">
        <v>194</v>
      </c>
      <c r="B128" s="80">
        <v>933</v>
      </c>
      <c r="C128" s="80" t="s">
        <v>189</v>
      </c>
      <c r="D128" s="80"/>
      <c r="E128" s="101"/>
      <c r="F128" s="101"/>
      <c r="G128" s="101"/>
      <c r="H128" s="101"/>
      <c r="I128" s="81"/>
      <c r="J128" s="139">
        <f>J129+J139+J157</f>
        <v>129.36</v>
      </c>
      <c r="K128" s="139">
        <f>K129+K139+K157</f>
        <v>30</v>
      </c>
      <c r="L128" s="140">
        <f>L129+L139+L157</f>
        <v>30</v>
      </c>
    </row>
    <row r="129" spans="1:12" ht="14.25" hidden="1">
      <c r="A129" s="91" t="s">
        <v>148</v>
      </c>
      <c r="B129" s="82">
        <v>933</v>
      </c>
      <c r="C129" s="82" t="s">
        <v>189</v>
      </c>
      <c r="D129" s="82" t="s">
        <v>245</v>
      </c>
      <c r="E129" s="101"/>
      <c r="F129" s="101"/>
      <c r="G129" s="101"/>
      <c r="H129" s="101"/>
      <c r="I129" s="82"/>
      <c r="J129" s="141">
        <f aca="true" t="shared" si="9" ref="J129:L130">J130</f>
        <v>0</v>
      </c>
      <c r="K129" s="141">
        <f t="shared" si="9"/>
        <v>0</v>
      </c>
      <c r="L129" s="142">
        <f t="shared" si="9"/>
        <v>0</v>
      </c>
    </row>
    <row r="130" spans="1:12" ht="42.75" hidden="1">
      <c r="A130" s="91" t="s">
        <v>34</v>
      </c>
      <c r="B130" s="81">
        <v>933</v>
      </c>
      <c r="C130" s="81" t="s">
        <v>189</v>
      </c>
      <c r="D130" s="81" t="s">
        <v>245</v>
      </c>
      <c r="E130" s="101" t="s">
        <v>6</v>
      </c>
      <c r="F130" s="101" t="s">
        <v>4</v>
      </c>
      <c r="G130" s="101"/>
      <c r="H130" s="101"/>
      <c r="I130" s="81"/>
      <c r="J130" s="137">
        <f t="shared" si="9"/>
        <v>0</v>
      </c>
      <c r="K130" s="137">
        <f t="shared" si="9"/>
        <v>0</v>
      </c>
      <c r="L130" s="138">
        <f t="shared" si="9"/>
        <v>0</v>
      </c>
    </row>
    <row r="131" spans="1:12" ht="45.75" customHeight="1" hidden="1">
      <c r="A131" s="91" t="s">
        <v>33</v>
      </c>
      <c r="B131" s="81">
        <v>933</v>
      </c>
      <c r="C131" s="81" t="s">
        <v>189</v>
      </c>
      <c r="D131" s="81" t="s">
        <v>245</v>
      </c>
      <c r="E131" s="101" t="s">
        <v>6</v>
      </c>
      <c r="F131" s="101" t="s">
        <v>247</v>
      </c>
      <c r="G131" s="101" t="s">
        <v>108</v>
      </c>
      <c r="H131" s="101"/>
      <c r="I131" s="81"/>
      <c r="J131" s="137">
        <f>J132+J136</f>
        <v>0</v>
      </c>
      <c r="K131" s="137">
        <f>K132+K136</f>
        <v>0</v>
      </c>
      <c r="L131" s="138">
        <f>L132+L136</f>
        <v>0</v>
      </c>
    </row>
    <row r="132" spans="1:12" ht="28.5" hidden="1">
      <c r="A132" s="91" t="s">
        <v>228</v>
      </c>
      <c r="B132" s="81">
        <v>933</v>
      </c>
      <c r="C132" s="81" t="s">
        <v>189</v>
      </c>
      <c r="D132" s="81" t="s">
        <v>245</v>
      </c>
      <c r="E132" s="101" t="s">
        <v>6</v>
      </c>
      <c r="F132" s="101" t="s">
        <v>247</v>
      </c>
      <c r="G132" s="101" t="s">
        <v>108</v>
      </c>
      <c r="H132" s="101" t="s">
        <v>212</v>
      </c>
      <c r="I132" s="81"/>
      <c r="J132" s="137">
        <f>J133</f>
        <v>0</v>
      </c>
      <c r="K132" s="137">
        <f>K133</f>
        <v>0</v>
      </c>
      <c r="L132" s="138">
        <f>L133</f>
        <v>0</v>
      </c>
    </row>
    <row r="133" spans="1:12" ht="28.5" hidden="1">
      <c r="A133" s="91" t="s">
        <v>261</v>
      </c>
      <c r="B133" s="81">
        <v>933</v>
      </c>
      <c r="C133" s="81" t="s">
        <v>189</v>
      </c>
      <c r="D133" s="81" t="s">
        <v>245</v>
      </c>
      <c r="E133" s="101" t="s">
        <v>6</v>
      </c>
      <c r="F133" s="101" t="s">
        <v>247</v>
      </c>
      <c r="G133" s="101" t="s">
        <v>108</v>
      </c>
      <c r="H133" s="101" t="s">
        <v>15</v>
      </c>
      <c r="I133" s="81"/>
      <c r="J133" s="137">
        <f>J135</f>
        <v>0</v>
      </c>
      <c r="K133" s="137">
        <f>K135</f>
        <v>0</v>
      </c>
      <c r="L133" s="138">
        <f>L135</f>
        <v>0</v>
      </c>
    </row>
    <row r="134" spans="1:12" ht="28.5" hidden="1">
      <c r="A134" s="100" t="s">
        <v>351</v>
      </c>
      <c r="B134" s="81">
        <v>933</v>
      </c>
      <c r="C134" s="81" t="s">
        <v>189</v>
      </c>
      <c r="D134" s="81" t="s">
        <v>245</v>
      </c>
      <c r="E134" s="101" t="s">
        <v>6</v>
      </c>
      <c r="F134" s="101" t="s">
        <v>247</v>
      </c>
      <c r="G134" s="101" t="s">
        <v>108</v>
      </c>
      <c r="H134" s="101" t="s">
        <v>15</v>
      </c>
      <c r="I134" s="81" t="s">
        <v>365</v>
      </c>
      <c r="J134" s="137">
        <f>J135</f>
        <v>0</v>
      </c>
      <c r="K134" s="137">
        <f>K135</f>
        <v>0</v>
      </c>
      <c r="L134" s="138">
        <f>L135</f>
        <v>0</v>
      </c>
    </row>
    <row r="135" spans="1:12" ht="28.5" hidden="1">
      <c r="A135" s="91" t="s">
        <v>202</v>
      </c>
      <c r="B135" s="81">
        <v>933</v>
      </c>
      <c r="C135" s="81" t="s">
        <v>189</v>
      </c>
      <c r="D135" s="81" t="s">
        <v>245</v>
      </c>
      <c r="E135" s="101" t="s">
        <v>6</v>
      </c>
      <c r="F135" s="101" t="s">
        <v>247</v>
      </c>
      <c r="G135" s="101" t="s">
        <v>108</v>
      </c>
      <c r="H135" s="101" t="s">
        <v>15</v>
      </c>
      <c r="I135" s="81" t="s">
        <v>197</v>
      </c>
      <c r="J135" s="102">
        <v>0</v>
      </c>
      <c r="K135" s="102">
        <v>0</v>
      </c>
      <c r="L135" s="87">
        <v>0</v>
      </c>
    </row>
    <row r="136" spans="1:12" ht="42.75" hidden="1">
      <c r="A136" s="91" t="s">
        <v>114</v>
      </c>
      <c r="B136" s="81">
        <v>933</v>
      </c>
      <c r="C136" s="81" t="s">
        <v>189</v>
      </c>
      <c r="D136" s="81" t="s">
        <v>245</v>
      </c>
      <c r="E136" s="101" t="s">
        <v>6</v>
      </c>
      <c r="F136" s="101" t="s">
        <v>247</v>
      </c>
      <c r="G136" s="101" t="s">
        <v>108</v>
      </c>
      <c r="H136" s="101" t="s">
        <v>112</v>
      </c>
      <c r="I136" s="81"/>
      <c r="J136" s="137">
        <f aca="true" t="shared" si="10" ref="J136:L137">J137</f>
        <v>0</v>
      </c>
      <c r="K136" s="137">
        <f t="shared" si="10"/>
        <v>0</v>
      </c>
      <c r="L136" s="138">
        <f t="shared" si="10"/>
        <v>0</v>
      </c>
    </row>
    <row r="137" spans="1:12" ht="29.25" customHeight="1" hidden="1">
      <c r="A137" s="91" t="s">
        <v>264</v>
      </c>
      <c r="B137" s="81">
        <v>933</v>
      </c>
      <c r="C137" s="81" t="s">
        <v>189</v>
      </c>
      <c r="D137" s="81" t="s">
        <v>245</v>
      </c>
      <c r="E137" s="101" t="s">
        <v>6</v>
      </c>
      <c r="F137" s="101" t="s">
        <v>247</v>
      </c>
      <c r="G137" s="101" t="s">
        <v>108</v>
      </c>
      <c r="H137" s="101" t="s">
        <v>263</v>
      </c>
      <c r="I137" s="81"/>
      <c r="J137" s="137">
        <f t="shared" si="10"/>
        <v>0</v>
      </c>
      <c r="K137" s="137">
        <f t="shared" si="10"/>
        <v>0</v>
      </c>
      <c r="L137" s="138">
        <f t="shared" si="10"/>
        <v>0</v>
      </c>
    </row>
    <row r="138" spans="1:12" ht="43.5" customHeight="1" hidden="1">
      <c r="A138" s="91" t="s">
        <v>202</v>
      </c>
      <c r="B138" s="81">
        <v>933</v>
      </c>
      <c r="C138" s="81" t="s">
        <v>189</v>
      </c>
      <c r="D138" s="81" t="s">
        <v>245</v>
      </c>
      <c r="E138" s="101" t="s">
        <v>6</v>
      </c>
      <c r="F138" s="101" t="s">
        <v>247</v>
      </c>
      <c r="G138" s="101" t="s">
        <v>108</v>
      </c>
      <c r="H138" s="101" t="s">
        <v>263</v>
      </c>
      <c r="I138" s="81" t="s">
        <v>197</v>
      </c>
      <c r="J138" s="102">
        <v>0</v>
      </c>
      <c r="K138" s="102">
        <v>0</v>
      </c>
      <c r="L138" s="87">
        <v>0</v>
      </c>
    </row>
    <row r="139" spans="1:12" ht="54" customHeight="1" hidden="1">
      <c r="A139" s="91" t="s">
        <v>260</v>
      </c>
      <c r="B139" s="82">
        <v>933</v>
      </c>
      <c r="C139" s="82" t="s">
        <v>189</v>
      </c>
      <c r="D139" s="82" t="s">
        <v>187</v>
      </c>
      <c r="E139" s="101"/>
      <c r="F139" s="101"/>
      <c r="G139" s="101"/>
      <c r="H139" s="101"/>
      <c r="I139" s="82"/>
      <c r="J139" s="141">
        <f>J140+J150</f>
        <v>97.798</v>
      </c>
      <c r="K139" s="141">
        <f>K140+K150</f>
        <v>0</v>
      </c>
      <c r="L139" s="142">
        <f>L140+L150</f>
        <v>0</v>
      </c>
    </row>
    <row r="140" spans="1:12" ht="36" customHeight="1" hidden="1">
      <c r="A140" s="91" t="s">
        <v>368</v>
      </c>
      <c r="B140" s="81">
        <v>933</v>
      </c>
      <c r="C140" s="81" t="s">
        <v>189</v>
      </c>
      <c r="D140" s="81" t="s">
        <v>187</v>
      </c>
      <c r="E140" s="101" t="s">
        <v>104</v>
      </c>
      <c r="F140" s="101" t="s">
        <v>4</v>
      </c>
      <c r="G140" s="101"/>
      <c r="H140" s="101"/>
      <c r="I140" s="81"/>
      <c r="J140" s="137">
        <f>J141</f>
        <v>0</v>
      </c>
      <c r="K140" s="137">
        <f>K141</f>
        <v>0</v>
      </c>
      <c r="L140" s="138">
        <f>L141</f>
        <v>0</v>
      </c>
    </row>
    <row r="141" spans="1:12" s="76" customFormat="1" ht="57" hidden="1">
      <c r="A141" s="91" t="s">
        <v>369</v>
      </c>
      <c r="B141" s="81">
        <v>933</v>
      </c>
      <c r="C141" s="81" t="s">
        <v>189</v>
      </c>
      <c r="D141" s="81" t="s">
        <v>187</v>
      </c>
      <c r="E141" s="101" t="s">
        <v>104</v>
      </c>
      <c r="F141" s="101" t="s">
        <v>4</v>
      </c>
      <c r="G141" s="101" t="s">
        <v>187</v>
      </c>
      <c r="H141" s="101"/>
      <c r="I141" s="81"/>
      <c r="J141" s="137">
        <f>J142+J144+J147</f>
        <v>0</v>
      </c>
      <c r="K141" s="137">
        <f>K142+K144+K147</f>
        <v>0</v>
      </c>
      <c r="L141" s="138">
        <f>L142+L144+L147</f>
        <v>0</v>
      </c>
    </row>
    <row r="142" spans="1:12" ht="42.75" hidden="1">
      <c r="A142" s="91" t="s">
        <v>370</v>
      </c>
      <c r="B142" s="81">
        <v>933</v>
      </c>
      <c r="C142" s="81" t="s">
        <v>189</v>
      </c>
      <c r="D142" s="81" t="s">
        <v>187</v>
      </c>
      <c r="E142" s="101" t="s">
        <v>104</v>
      </c>
      <c r="F142" s="101" t="s">
        <v>4</v>
      </c>
      <c r="G142" s="101" t="s">
        <v>187</v>
      </c>
      <c r="H142" s="101">
        <v>50180</v>
      </c>
      <c r="I142" s="81"/>
      <c r="J142" s="137">
        <f>J143</f>
        <v>0</v>
      </c>
      <c r="K142" s="137">
        <f>K143</f>
        <v>0</v>
      </c>
      <c r="L142" s="138">
        <f>L143</f>
        <v>0</v>
      </c>
    </row>
    <row r="143" spans="1:12" ht="71.25" hidden="1">
      <c r="A143" s="91" t="s">
        <v>371</v>
      </c>
      <c r="B143" s="81">
        <v>933</v>
      </c>
      <c r="C143" s="81" t="s">
        <v>189</v>
      </c>
      <c r="D143" s="81" t="s">
        <v>187</v>
      </c>
      <c r="E143" s="101" t="s">
        <v>104</v>
      </c>
      <c r="F143" s="101" t="s">
        <v>4</v>
      </c>
      <c r="G143" s="101" t="s">
        <v>187</v>
      </c>
      <c r="H143" s="101">
        <v>50183</v>
      </c>
      <c r="I143" s="81"/>
      <c r="J143" s="102"/>
      <c r="K143" s="102"/>
      <c r="L143" s="87"/>
    </row>
    <row r="144" spans="1:12" ht="42.75" hidden="1">
      <c r="A144" s="100" t="s">
        <v>125</v>
      </c>
      <c r="B144" s="92">
        <v>933</v>
      </c>
      <c r="C144" s="92" t="s">
        <v>189</v>
      </c>
      <c r="D144" s="92" t="s">
        <v>187</v>
      </c>
      <c r="E144" s="101" t="s">
        <v>104</v>
      </c>
      <c r="F144" s="101" t="s">
        <v>4</v>
      </c>
      <c r="G144" s="101" t="s">
        <v>187</v>
      </c>
      <c r="H144" s="101" t="s">
        <v>119</v>
      </c>
      <c r="I144" s="101"/>
      <c r="J144" s="137">
        <f aca="true" t="shared" si="11" ref="J144:L145">J145</f>
        <v>0</v>
      </c>
      <c r="K144" s="137">
        <f t="shared" si="11"/>
        <v>0</v>
      </c>
      <c r="L144" s="138">
        <f t="shared" si="11"/>
        <v>0</v>
      </c>
    </row>
    <row r="145" spans="1:12" ht="42.75" hidden="1">
      <c r="A145" s="91" t="s">
        <v>97</v>
      </c>
      <c r="B145" s="92">
        <v>933</v>
      </c>
      <c r="C145" s="92" t="s">
        <v>189</v>
      </c>
      <c r="D145" s="92" t="s">
        <v>187</v>
      </c>
      <c r="E145" s="101" t="s">
        <v>104</v>
      </c>
      <c r="F145" s="101" t="s">
        <v>4</v>
      </c>
      <c r="G145" s="101" t="s">
        <v>187</v>
      </c>
      <c r="H145" s="101" t="s">
        <v>98</v>
      </c>
      <c r="I145" s="101"/>
      <c r="J145" s="137">
        <f t="shared" si="11"/>
        <v>0</v>
      </c>
      <c r="K145" s="137">
        <f t="shared" si="11"/>
        <v>0</v>
      </c>
      <c r="L145" s="138">
        <f t="shared" si="11"/>
        <v>0</v>
      </c>
    </row>
    <row r="146" spans="1:12" ht="24" customHeight="1" hidden="1">
      <c r="A146" s="91" t="s">
        <v>230</v>
      </c>
      <c r="B146" s="92">
        <v>933</v>
      </c>
      <c r="C146" s="92" t="s">
        <v>189</v>
      </c>
      <c r="D146" s="92" t="s">
        <v>187</v>
      </c>
      <c r="E146" s="101" t="s">
        <v>104</v>
      </c>
      <c r="F146" s="101" t="s">
        <v>4</v>
      </c>
      <c r="G146" s="101" t="s">
        <v>187</v>
      </c>
      <c r="H146" s="101" t="s">
        <v>96</v>
      </c>
      <c r="I146" s="101"/>
      <c r="J146" s="102"/>
      <c r="K146" s="102"/>
      <c r="L146" s="87"/>
    </row>
    <row r="147" spans="1:12" ht="42.75" hidden="1">
      <c r="A147" s="91" t="s">
        <v>16</v>
      </c>
      <c r="B147" s="92">
        <v>933</v>
      </c>
      <c r="C147" s="92" t="s">
        <v>189</v>
      </c>
      <c r="D147" s="92" t="s">
        <v>187</v>
      </c>
      <c r="E147" s="101" t="s">
        <v>104</v>
      </c>
      <c r="F147" s="101" t="s">
        <v>4</v>
      </c>
      <c r="G147" s="101" t="s">
        <v>187</v>
      </c>
      <c r="H147" s="101" t="s">
        <v>101</v>
      </c>
      <c r="I147" s="101"/>
      <c r="J147" s="137">
        <f aca="true" t="shared" si="12" ref="J147:L148">J148</f>
        <v>0</v>
      </c>
      <c r="K147" s="137">
        <f t="shared" si="12"/>
        <v>0</v>
      </c>
      <c r="L147" s="138">
        <f t="shared" si="12"/>
        <v>0</v>
      </c>
    </row>
    <row r="148" spans="1:12" ht="42.75" hidden="1">
      <c r="A148" s="91" t="s">
        <v>97</v>
      </c>
      <c r="B148" s="92">
        <v>933</v>
      </c>
      <c r="C148" s="92" t="s">
        <v>189</v>
      </c>
      <c r="D148" s="92" t="s">
        <v>187</v>
      </c>
      <c r="E148" s="101" t="s">
        <v>104</v>
      </c>
      <c r="F148" s="101" t="s">
        <v>4</v>
      </c>
      <c r="G148" s="101" t="s">
        <v>187</v>
      </c>
      <c r="H148" s="101" t="s">
        <v>100</v>
      </c>
      <c r="I148" s="101"/>
      <c r="J148" s="137">
        <f t="shared" si="12"/>
        <v>0</v>
      </c>
      <c r="K148" s="137">
        <f t="shared" si="12"/>
        <v>0</v>
      </c>
      <c r="L148" s="138">
        <f t="shared" si="12"/>
        <v>0</v>
      </c>
    </row>
    <row r="149" spans="1:12" ht="4.5" customHeight="1" hidden="1">
      <c r="A149" s="91" t="s">
        <v>230</v>
      </c>
      <c r="B149" s="92">
        <v>933</v>
      </c>
      <c r="C149" s="92" t="s">
        <v>189</v>
      </c>
      <c r="D149" s="92" t="s">
        <v>187</v>
      </c>
      <c r="E149" s="101" t="s">
        <v>104</v>
      </c>
      <c r="F149" s="101" t="s">
        <v>4</v>
      </c>
      <c r="G149" s="101" t="s">
        <v>187</v>
      </c>
      <c r="H149" s="101" t="s">
        <v>126</v>
      </c>
      <c r="I149" s="101"/>
      <c r="J149" s="102"/>
      <c r="K149" s="102"/>
      <c r="L149" s="87"/>
    </row>
    <row r="150" spans="1:12" ht="37.5" customHeight="1">
      <c r="A150" s="91" t="s">
        <v>34</v>
      </c>
      <c r="B150" s="81">
        <v>933</v>
      </c>
      <c r="C150" s="81" t="s">
        <v>189</v>
      </c>
      <c r="D150" s="92" t="s">
        <v>187</v>
      </c>
      <c r="E150" s="101" t="s">
        <v>6</v>
      </c>
      <c r="F150" s="101" t="s">
        <v>4</v>
      </c>
      <c r="G150" s="101"/>
      <c r="H150" s="101"/>
      <c r="I150" s="81"/>
      <c r="J150" s="137">
        <f aca="true" t="shared" si="13" ref="J150:L151">J151</f>
        <v>97.798</v>
      </c>
      <c r="K150" s="137">
        <f t="shared" si="13"/>
        <v>0</v>
      </c>
      <c r="L150" s="138">
        <f t="shared" si="13"/>
        <v>0</v>
      </c>
    </row>
    <row r="151" spans="1:12" ht="51.75" customHeight="1">
      <c r="A151" s="91" t="s">
        <v>33</v>
      </c>
      <c r="B151" s="81">
        <v>933</v>
      </c>
      <c r="C151" s="81" t="s">
        <v>189</v>
      </c>
      <c r="D151" s="92" t="s">
        <v>187</v>
      </c>
      <c r="E151" s="101" t="s">
        <v>6</v>
      </c>
      <c r="F151" s="101" t="s">
        <v>247</v>
      </c>
      <c r="G151" s="101" t="s">
        <v>108</v>
      </c>
      <c r="H151" s="101"/>
      <c r="I151" s="81"/>
      <c r="J151" s="137">
        <f t="shared" si="13"/>
        <v>97.798</v>
      </c>
      <c r="K151" s="137">
        <f t="shared" si="13"/>
        <v>0</v>
      </c>
      <c r="L151" s="138">
        <f t="shared" si="13"/>
        <v>0</v>
      </c>
    </row>
    <row r="152" spans="1:12" ht="43.5" customHeight="1" hidden="1">
      <c r="A152" s="91" t="s">
        <v>114</v>
      </c>
      <c r="B152" s="81">
        <v>933</v>
      </c>
      <c r="C152" s="81" t="s">
        <v>189</v>
      </c>
      <c r="D152" s="92" t="s">
        <v>187</v>
      </c>
      <c r="E152" s="101" t="s">
        <v>6</v>
      </c>
      <c r="F152" s="101" t="s">
        <v>247</v>
      </c>
      <c r="G152" s="101" t="s">
        <v>108</v>
      </c>
      <c r="H152" s="101" t="s">
        <v>112</v>
      </c>
      <c r="I152" s="81"/>
      <c r="J152" s="137">
        <f>J153+J155</f>
        <v>97.798</v>
      </c>
      <c r="K152" s="137">
        <f>K153+K155</f>
        <v>0</v>
      </c>
      <c r="L152" s="138">
        <f>L153+L155</f>
        <v>0</v>
      </c>
    </row>
    <row r="153" spans="1:12" ht="29.25" customHeight="1">
      <c r="A153" s="91" t="s">
        <v>404</v>
      </c>
      <c r="B153" s="81">
        <v>933</v>
      </c>
      <c r="C153" s="81" t="s">
        <v>189</v>
      </c>
      <c r="D153" s="92" t="s">
        <v>187</v>
      </c>
      <c r="E153" s="101" t="s">
        <v>6</v>
      </c>
      <c r="F153" s="101" t="s">
        <v>247</v>
      </c>
      <c r="G153" s="101" t="s">
        <v>108</v>
      </c>
      <c r="H153" s="101" t="s">
        <v>403</v>
      </c>
      <c r="I153" s="81"/>
      <c r="J153" s="137">
        <f aca="true" t="shared" si="14" ref="J153:L155">J154</f>
        <v>97.798</v>
      </c>
      <c r="K153" s="137">
        <f t="shared" si="14"/>
        <v>0</v>
      </c>
      <c r="L153" s="138">
        <f t="shared" si="14"/>
        <v>0</v>
      </c>
    </row>
    <row r="154" spans="1:12" ht="31.5" customHeight="1">
      <c r="A154" s="91" t="s">
        <v>202</v>
      </c>
      <c r="B154" s="81">
        <v>933</v>
      </c>
      <c r="C154" s="81" t="s">
        <v>189</v>
      </c>
      <c r="D154" s="92" t="s">
        <v>187</v>
      </c>
      <c r="E154" s="101" t="s">
        <v>6</v>
      </c>
      <c r="F154" s="101" t="s">
        <v>247</v>
      </c>
      <c r="G154" s="101" t="s">
        <v>108</v>
      </c>
      <c r="H154" s="101" t="s">
        <v>403</v>
      </c>
      <c r="I154" s="81" t="s">
        <v>197</v>
      </c>
      <c r="J154" s="102">
        <v>97.798</v>
      </c>
      <c r="K154" s="102"/>
      <c r="L154" s="87"/>
    </row>
    <row r="155" spans="1:12" ht="42.75" hidden="1">
      <c r="A155" s="91" t="s">
        <v>99</v>
      </c>
      <c r="B155" s="81">
        <v>933</v>
      </c>
      <c r="C155" s="81" t="s">
        <v>189</v>
      </c>
      <c r="D155" s="92" t="s">
        <v>187</v>
      </c>
      <c r="E155" s="101" t="s">
        <v>6</v>
      </c>
      <c r="F155" s="101" t="s">
        <v>247</v>
      </c>
      <c r="G155" s="101" t="s">
        <v>108</v>
      </c>
      <c r="H155" s="101" t="s">
        <v>266</v>
      </c>
      <c r="I155" s="81"/>
      <c r="J155" s="137">
        <f t="shared" si="14"/>
        <v>0</v>
      </c>
      <c r="K155" s="137">
        <f t="shared" si="14"/>
        <v>0</v>
      </c>
      <c r="L155" s="138">
        <f t="shared" si="14"/>
        <v>0</v>
      </c>
    </row>
    <row r="156" spans="1:12" ht="28.5" hidden="1">
      <c r="A156" s="91" t="s">
        <v>202</v>
      </c>
      <c r="B156" s="81">
        <v>933</v>
      </c>
      <c r="C156" s="81" t="s">
        <v>189</v>
      </c>
      <c r="D156" s="92" t="s">
        <v>187</v>
      </c>
      <c r="E156" s="101" t="s">
        <v>6</v>
      </c>
      <c r="F156" s="101" t="s">
        <v>247</v>
      </c>
      <c r="G156" s="101" t="s">
        <v>108</v>
      </c>
      <c r="H156" s="101" t="s">
        <v>266</v>
      </c>
      <c r="I156" s="81" t="s">
        <v>197</v>
      </c>
      <c r="J156" s="102"/>
      <c r="K156" s="102"/>
      <c r="L156" s="87"/>
    </row>
    <row r="157" spans="1:12" s="75" customFormat="1" ht="14.25">
      <c r="A157" s="91" t="s">
        <v>41</v>
      </c>
      <c r="B157" s="82">
        <v>933</v>
      </c>
      <c r="C157" s="82" t="s">
        <v>189</v>
      </c>
      <c r="D157" s="82" t="s">
        <v>186</v>
      </c>
      <c r="E157" s="101"/>
      <c r="F157" s="101"/>
      <c r="G157" s="101"/>
      <c r="H157" s="101"/>
      <c r="I157" s="82"/>
      <c r="J157" s="141">
        <f>J158</f>
        <v>31.562</v>
      </c>
      <c r="K157" s="141">
        <f aca="true" t="shared" si="15" ref="K157:L159">K158</f>
        <v>30</v>
      </c>
      <c r="L157" s="138">
        <f t="shared" si="15"/>
        <v>30</v>
      </c>
    </row>
    <row r="158" spans="1:12" s="76" customFormat="1" ht="42.75">
      <c r="A158" s="91" t="s">
        <v>34</v>
      </c>
      <c r="B158" s="82">
        <v>933</v>
      </c>
      <c r="C158" s="82" t="s">
        <v>189</v>
      </c>
      <c r="D158" s="82" t="s">
        <v>186</v>
      </c>
      <c r="E158" s="101" t="s">
        <v>6</v>
      </c>
      <c r="F158" s="101" t="s">
        <v>4</v>
      </c>
      <c r="G158" s="101"/>
      <c r="H158" s="101"/>
      <c r="I158" s="81"/>
      <c r="J158" s="137">
        <f>J159</f>
        <v>31.562</v>
      </c>
      <c r="K158" s="137">
        <f t="shared" si="15"/>
        <v>30</v>
      </c>
      <c r="L158" s="138">
        <f t="shared" si="15"/>
        <v>30</v>
      </c>
    </row>
    <row r="159" spans="1:12" ht="42.75">
      <c r="A159" s="91" t="s">
        <v>33</v>
      </c>
      <c r="B159" s="82">
        <v>933</v>
      </c>
      <c r="C159" s="82" t="s">
        <v>189</v>
      </c>
      <c r="D159" s="82" t="s">
        <v>186</v>
      </c>
      <c r="E159" s="101" t="s">
        <v>6</v>
      </c>
      <c r="F159" s="101" t="s">
        <v>247</v>
      </c>
      <c r="G159" s="101" t="s">
        <v>108</v>
      </c>
      <c r="H159" s="101"/>
      <c r="I159" s="81"/>
      <c r="J159" s="137">
        <f>J160</f>
        <v>31.562</v>
      </c>
      <c r="K159" s="137">
        <f t="shared" si="15"/>
        <v>30</v>
      </c>
      <c r="L159" s="138">
        <f t="shared" si="15"/>
        <v>30</v>
      </c>
    </row>
    <row r="160" spans="1:12" ht="45.75" customHeight="1">
      <c r="A160" s="91" t="s">
        <v>43</v>
      </c>
      <c r="B160" s="82">
        <v>933</v>
      </c>
      <c r="C160" s="82" t="s">
        <v>189</v>
      </c>
      <c r="D160" s="82" t="s">
        <v>186</v>
      </c>
      <c r="E160" s="101" t="s">
        <v>6</v>
      </c>
      <c r="F160" s="101" t="s">
        <v>247</v>
      </c>
      <c r="G160" s="101" t="s">
        <v>108</v>
      </c>
      <c r="H160" s="101" t="s">
        <v>42</v>
      </c>
      <c r="I160" s="81"/>
      <c r="J160" s="137">
        <f>J161+J166+J169+J172</f>
        <v>31.562</v>
      </c>
      <c r="K160" s="137">
        <f>K161+K166+K169+K172</f>
        <v>30</v>
      </c>
      <c r="L160" s="138">
        <f>L161+L166+L169+L172</f>
        <v>30</v>
      </c>
    </row>
    <row r="161" spans="1:12" ht="14.25">
      <c r="A161" s="91" t="s">
        <v>45</v>
      </c>
      <c r="B161" s="82">
        <v>933</v>
      </c>
      <c r="C161" s="82" t="s">
        <v>189</v>
      </c>
      <c r="D161" s="82" t="s">
        <v>186</v>
      </c>
      <c r="E161" s="101" t="s">
        <v>6</v>
      </c>
      <c r="F161" s="101" t="s">
        <v>247</v>
      </c>
      <c r="G161" s="101" t="s">
        <v>108</v>
      </c>
      <c r="H161" s="101" t="s">
        <v>44</v>
      </c>
      <c r="I161" s="81"/>
      <c r="J161" s="137">
        <f>J162+J164</f>
        <v>30</v>
      </c>
      <c r="K161" s="137">
        <f>SUM(K163:K165)</f>
        <v>30</v>
      </c>
      <c r="L161" s="138">
        <f>SUM(L163:L165)</f>
        <v>30</v>
      </c>
    </row>
    <row r="162" spans="1:12" ht="28.5">
      <c r="A162" s="100" t="s">
        <v>351</v>
      </c>
      <c r="B162" s="82">
        <v>933</v>
      </c>
      <c r="C162" s="82" t="s">
        <v>189</v>
      </c>
      <c r="D162" s="82" t="s">
        <v>186</v>
      </c>
      <c r="E162" s="101" t="s">
        <v>6</v>
      </c>
      <c r="F162" s="101" t="s">
        <v>247</v>
      </c>
      <c r="G162" s="101" t="s">
        <v>108</v>
      </c>
      <c r="H162" s="101" t="s">
        <v>44</v>
      </c>
      <c r="I162" s="81" t="s">
        <v>365</v>
      </c>
      <c r="J162" s="137">
        <f>J163</f>
        <v>30</v>
      </c>
      <c r="K162" s="137">
        <f>K163</f>
        <v>30</v>
      </c>
      <c r="L162" s="138">
        <f>L163</f>
        <v>30</v>
      </c>
    </row>
    <row r="163" spans="1:12" ht="33.75" customHeight="1">
      <c r="A163" s="91" t="s">
        <v>202</v>
      </c>
      <c r="B163" s="82">
        <v>933</v>
      </c>
      <c r="C163" s="82" t="s">
        <v>189</v>
      </c>
      <c r="D163" s="82" t="s">
        <v>186</v>
      </c>
      <c r="E163" s="101" t="s">
        <v>6</v>
      </c>
      <c r="F163" s="101" t="s">
        <v>247</v>
      </c>
      <c r="G163" s="101" t="s">
        <v>108</v>
      </c>
      <c r="H163" s="101" t="s">
        <v>44</v>
      </c>
      <c r="I163" s="81" t="s">
        <v>197</v>
      </c>
      <c r="J163" s="102">
        <v>30</v>
      </c>
      <c r="K163" s="102">
        <v>30</v>
      </c>
      <c r="L163" s="87">
        <v>30</v>
      </c>
    </row>
    <row r="164" spans="1:12" ht="28.5">
      <c r="A164" s="198" t="s">
        <v>372</v>
      </c>
      <c r="B164" s="82">
        <v>933</v>
      </c>
      <c r="C164" s="82" t="s">
        <v>189</v>
      </c>
      <c r="D164" s="82" t="s">
        <v>186</v>
      </c>
      <c r="E164" s="101" t="s">
        <v>6</v>
      </c>
      <c r="F164" s="101" t="s">
        <v>247</v>
      </c>
      <c r="G164" s="101" t="s">
        <v>108</v>
      </c>
      <c r="H164" s="101" t="s">
        <v>44</v>
      </c>
      <c r="I164" s="81" t="s">
        <v>373</v>
      </c>
      <c r="J164" s="102">
        <f>J165</f>
        <v>0</v>
      </c>
      <c r="K164" s="102"/>
      <c r="L164" s="87"/>
    </row>
    <row r="165" spans="1:12" ht="14.25">
      <c r="A165" s="91" t="s">
        <v>204</v>
      </c>
      <c r="B165" s="82">
        <v>933</v>
      </c>
      <c r="C165" s="82" t="s">
        <v>189</v>
      </c>
      <c r="D165" s="82" t="s">
        <v>186</v>
      </c>
      <c r="E165" s="101" t="s">
        <v>6</v>
      </c>
      <c r="F165" s="101" t="s">
        <v>247</v>
      </c>
      <c r="G165" s="101" t="s">
        <v>108</v>
      </c>
      <c r="H165" s="101" t="s">
        <v>44</v>
      </c>
      <c r="I165" s="81" t="s">
        <v>199</v>
      </c>
      <c r="J165" s="102"/>
      <c r="K165" s="102"/>
      <c r="L165" s="87"/>
    </row>
    <row r="166" spans="1:12" ht="14.25">
      <c r="A166" s="91" t="s">
        <v>46</v>
      </c>
      <c r="B166" s="82">
        <v>933</v>
      </c>
      <c r="C166" s="82" t="s">
        <v>189</v>
      </c>
      <c r="D166" s="82" t="s">
        <v>186</v>
      </c>
      <c r="E166" s="101" t="s">
        <v>6</v>
      </c>
      <c r="F166" s="101" t="s">
        <v>247</v>
      </c>
      <c r="G166" s="101" t="s">
        <v>108</v>
      </c>
      <c r="H166" s="101" t="s">
        <v>47</v>
      </c>
      <c r="I166" s="81"/>
      <c r="J166" s="137">
        <f>SUM(J167:J168)</f>
        <v>0</v>
      </c>
      <c r="K166" s="137">
        <f>SUM(K167:K168)</f>
        <v>0</v>
      </c>
      <c r="L166" s="138">
        <f>SUM(L167:L168)</f>
        <v>0</v>
      </c>
    </row>
    <row r="167" spans="1:12" ht="28.5">
      <c r="A167" s="91" t="s">
        <v>202</v>
      </c>
      <c r="B167" s="82">
        <v>933</v>
      </c>
      <c r="C167" s="82" t="s">
        <v>189</v>
      </c>
      <c r="D167" s="82" t="s">
        <v>186</v>
      </c>
      <c r="E167" s="101" t="s">
        <v>6</v>
      </c>
      <c r="F167" s="101" t="s">
        <v>247</v>
      </c>
      <c r="G167" s="101" t="s">
        <v>108</v>
      </c>
      <c r="H167" s="101" t="s">
        <v>47</v>
      </c>
      <c r="I167" s="81" t="s">
        <v>197</v>
      </c>
      <c r="J167" s="102"/>
      <c r="K167" s="102"/>
      <c r="L167" s="87"/>
    </row>
    <row r="168" spans="1:12" s="76" customFormat="1" ht="14.25">
      <c r="A168" s="91" t="s">
        <v>204</v>
      </c>
      <c r="B168" s="82">
        <v>933</v>
      </c>
      <c r="C168" s="82" t="s">
        <v>189</v>
      </c>
      <c r="D168" s="82" t="s">
        <v>186</v>
      </c>
      <c r="E168" s="101" t="s">
        <v>6</v>
      </c>
      <c r="F168" s="101" t="s">
        <v>247</v>
      </c>
      <c r="G168" s="101" t="s">
        <v>108</v>
      </c>
      <c r="H168" s="101" t="s">
        <v>47</v>
      </c>
      <c r="I168" s="81" t="s">
        <v>199</v>
      </c>
      <c r="J168" s="102"/>
      <c r="K168" s="102"/>
      <c r="L168" s="87"/>
    </row>
    <row r="169" spans="1:12" ht="14.25">
      <c r="A169" s="91" t="s">
        <v>48</v>
      </c>
      <c r="B169" s="82">
        <v>933</v>
      </c>
      <c r="C169" s="82" t="s">
        <v>189</v>
      </c>
      <c r="D169" s="82" t="s">
        <v>186</v>
      </c>
      <c r="E169" s="101" t="s">
        <v>6</v>
      </c>
      <c r="F169" s="101" t="s">
        <v>247</v>
      </c>
      <c r="G169" s="101" t="s">
        <v>108</v>
      </c>
      <c r="H169" s="101" t="s">
        <v>50</v>
      </c>
      <c r="I169" s="81"/>
      <c r="J169" s="137">
        <f>SUM(J170:J171)</f>
        <v>0</v>
      </c>
      <c r="K169" s="137">
        <f>SUM(K170:K171)</f>
        <v>0</v>
      </c>
      <c r="L169" s="138">
        <f>SUM(L170:L171)</f>
        <v>0</v>
      </c>
    </row>
    <row r="170" spans="1:12" ht="28.5">
      <c r="A170" s="91" t="s">
        <v>202</v>
      </c>
      <c r="B170" s="82">
        <v>933</v>
      </c>
      <c r="C170" s="82" t="s">
        <v>189</v>
      </c>
      <c r="D170" s="82" t="s">
        <v>186</v>
      </c>
      <c r="E170" s="101" t="s">
        <v>6</v>
      </c>
      <c r="F170" s="101" t="s">
        <v>247</v>
      </c>
      <c r="G170" s="101" t="s">
        <v>108</v>
      </c>
      <c r="H170" s="101" t="s">
        <v>50</v>
      </c>
      <c r="I170" s="81" t="s">
        <v>197</v>
      </c>
      <c r="J170" s="102"/>
      <c r="K170" s="102"/>
      <c r="L170" s="87"/>
    </row>
    <row r="171" spans="1:12" ht="14.25">
      <c r="A171" s="91" t="s">
        <v>204</v>
      </c>
      <c r="B171" s="82">
        <v>933</v>
      </c>
      <c r="C171" s="82" t="s">
        <v>189</v>
      </c>
      <c r="D171" s="82" t="s">
        <v>186</v>
      </c>
      <c r="E171" s="101" t="s">
        <v>6</v>
      </c>
      <c r="F171" s="101" t="s">
        <v>247</v>
      </c>
      <c r="G171" s="101" t="s">
        <v>108</v>
      </c>
      <c r="H171" s="101" t="s">
        <v>50</v>
      </c>
      <c r="I171" s="81" t="s">
        <v>199</v>
      </c>
      <c r="J171" s="102"/>
      <c r="K171" s="102"/>
      <c r="L171" s="87"/>
    </row>
    <row r="172" spans="1:12" ht="28.5">
      <c r="A172" s="129" t="s">
        <v>49</v>
      </c>
      <c r="B172" s="82">
        <v>933</v>
      </c>
      <c r="C172" s="82" t="s">
        <v>189</v>
      </c>
      <c r="D172" s="82" t="s">
        <v>186</v>
      </c>
      <c r="E172" s="101" t="s">
        <v>6</v>
      </c>
      <c r="F172" s="101" t="s">
        <v>247</v>
      </c>
      <c r="G172" s="101" t="s">
        <v>108</v>
      </c>
      <c r="H172" s="101" t="s">
        <v>51</v>
      </c>
      <c r="I172" s="81"/>
      <c r="J172" s="137">
        <f>SUM(J174:J175)</f>
        <v>1.562</v>
      </c>
      <c r="K172" s="137">
        <f>SUM(K174:K175)</f>
        <v>0</v>
      </c>
      <c r="L172" s="138">
        <f>SUM(L174:L175)</f>
        <v>0</v>
      </c>
    </row>
    <row r="173" spans="1:12" ht="28.5">
      <c r="A173" s="100" t="s">
        <v>351</v>
      </c>
      <c r="B173" s="82">
        <v>933</v>
      </c>
      <c r="C173" s="82" t="s">
        <v>189</v>
      </c>
      <c r="D173" s="82" t="s">
        <v>186</v>
      </c>
      <c r="E173" s="101" t="s">
        <v>6</v>
      </c>
      <c r="F173" s="101" t="s">
        <v>247</v>
      </c>
      <c r="G173" s="101" t="s">
        <v>108</v>
      </c>
      <c r="H173" s="101" t="s">
        <v>51</v>
      </c>
      <c r="I173" s="81" t="s">
        <v>365</v>
      </c>
      <c r="J173" s="137">
        <f>J174</f>
        <v>1.562</v>
      </c>
      <c r="K173" s="137">
        <f>K174</f>
        <v>0</v>
      </c>
      <c r="L173" s="138">
        <f>L174</f>
        <v>0</v>
      </c>
    </row>
    <row r="174" spans="1:12" ht="28.5">
      <c r="A174" s="91" t="s">
        <v>202</v>
      </c>
      <c r="B174" s="82">
        <v>933</v>
      </c>
      <c r="C174" s="82" t="s">
        <v>189</v>
      </c>
      <c r="D174" s="82" t="s">
        <v>186</v>
      </c>
      <c r="E174" s="101" t="s">
        <v>6</v>
      </c>
      <c r="F174" s="101" t="s">
        <v>247</v>
      </c>
      <c r="G174" s="101" t="s">
        <v>108</v>
      </c>
      <c r="H174" s="101" t="s">
        <v>51</v>
      </c>
      <c r="I174" s="81" t="s">
        <v>197</v>
      </c>
      <c r="J174" s="102">
        <v>1.562</v>
      </c>
      <c r="K174" s="102"/>
      <c r="L174" s="87"/>
    </row>
    <row r="175" spans="1:12" ht="14.25">
      <c r="A175" s="91" t="s">
        <v>204</v>
      </c>
      <c r="B175" s="82">
        <v>933</v>
      </c>
      <c r="C175" s="82" t="s">
        <v>189</v>
      </c>
      <c r="D175" s="82" t="s">
        <v>186</v>
      </c>
      <c r="E175" s="101" t="s">
        <v>6</v>
      </c>
      <c r="F175" s="101" t="s">
        <v>247</v>
      </c>
      <c r="G175" s="101" t="s">
        <v>108</v>
      </c>
      <c r="H175" s="101" t="s">
        <v>51</v>
      </c>
      <c r="I175" s="81" t="s">
        <v>199</v>
      </c>
      <c r="J175" s="102"/>
      <c r="K175" s="102"/>
      <c r="L175" s="87"/>
    </row>
    <row r="176" spans="1:12" s="75" customFormat="1" ht="15" hidden="1">
      <c r="A176" s="91" t="s">
        <v>234</v>
      </c>
      <c r="B176" s="80">
        <v>933</v>
      </c>
      <c r="C176" s="80" t="s">
        <v>179</v>
      </c>
      <c r="D176" s="80"/>
      <c r="E176" s="101" t="s">
        <v>244</v>
      </c>
      <c r="F176" s="101" t="s">
        <v>244</v>
      </c>
      <c r="G176" s="101"/>
      <c r="H176" s="101" t="s">
        <v>244</v>
      </c>
      <c r="I176" s="80" t="s">
        <v>244</v>
      </c>
      <c r="J176" s="139">
        <f aca="true" t="shared" si="16" ref="J176:L184">J177</f>
        <v>0</v>
      </c>
      <c r="K176" s="139">
        <f t="shared" si="16"/>
        <v>0</v>
      </c>
      <c r="L176" s="140">
        <f t="shared" si="16"/>
        <v>0</v>
      </c>
    </row>
    <row r="177" spans="1:12" s="76" customFormat="1" ht="14.25" hidden="1">
      <c r="A177" s="91" t="s">
        <v>233</v>
      </c>
      <c r="B177" s="82">
        <v>933</v>
      </c>
      <c r="C177" s="82" t="s">
        <v>179</v>
      </c>
      <c r="D177" s="82" t="s">
        <v>245</v>
      </c>
      <c r="E177" s="101" t="s">
        <v>244</v>
      </c>
      <c r="F177" s="101" t="s">
        <v>244</v>
      </c>
      <c r="G177" s="101"/>
      <c r="H177" s="101" t="s">
        <v>244</v>
      </c>
      <c r="I177" s="82" t="s">
        <v>244</v>
      </c>
      <c r="J177" s="141">
        <f t="shared" si="16"/>
        <v>0</v>
      </c>
      <c r="K177" s="141">
        <f t="shared" si="16"/>
        <v>0</v>
      </c>
      <c r="L177" s="142">
        <f t="shared" si="16"/>
        <v>0</v>
      </c>
    </row>
    <row r="178" spans="1:12" ht="42.75" hidden="1">
      <c r="A178" s="91" t="s">
        <v>34</v>
      </c>
      <c r="B178" s="81">
        <v>933</v>
      </c>
      <c r="C178" s="81" t="s">
        <v>179</v>
      </c>
      <c r="D178" s="81" t="s">
        <v>245</v>
      </c>
      <c r="E178" s="101" t="s">
        <v>6</v>
      </c>
      <c r="F178" s="101" t="s">
        <v>4</v>
      </c>
      <c r="G178" s="101"/>
      <c r="H178" s="101"/>
      <c r="I178" s="81"/>
      <c r="J178" s="137">
        <f t="shared" si="16"/>
        <v>0</v>
      </c>
      <c r="K178" s="137">
        <f t="shared" si="16"/>
        <v>0</v>
      </c>
      <c r="L178" s="138">
        <f t="shared" si="16"/>
        <v>0</v>
      </c>
    </row>
    <row r="179" spans="1:12" ht="42.75" hidden="1">
      <c r="A179" s="91" t="s">
        <v>33</v>
      </c>
      <c r="B179" s="81">
        <v>933</v>
      </c>
      <c r="C179" s="81" t="s">
        <v>179</v>
      </c>
      <c r="D179" s="81" t="s">
        <v>245</v>
      </c>
      <c r="E179" s="101" t="s">
        <v>6</v>
      </c>
      <c r="F179" s="101" t="s">
        <v>247</v>
      </c>
      <c r="G179" s="101" t="s">
        <v>108</v>
      </c>
      <c r="H179" s="101"/>
      <c r="I179" s="81"/>
      <c r="J179" s="137">
        <f>J183+J180</f>
        <v>0</v>
      </c>
      <c r="K179" s="137">
        <f>K183+K180</f>
        <v>0</v>
      </c>
      <c r="L179" s="138">
        <f>L183+L180</f>
        <v>0</v>
      </c>
    </row>
    <row r="180" spans="1:12" ht="42.75" hidden="1">
      <c r="A180" s="91" t="s">
        <v>290</v>
      </c>
      <c r="B180" s="81">
        <v>933</v>
      </c>
      <c r="C180" s="81" t="s">
        <v>179</v>
      </c>
      <c r="D180" s="81" t="s">
        <v>245</v>
      </c>
      <c r="E180" s="101" t="s">
        <v>6</v>
      </c>
      <c r="F180" s="101" t="s">
        <v>247</v>
      </c>
      <c r="G180" s="101" t="s">
        <v>108</v>
      </c>
      <c r="H180" s="101" t="s">
        <v>289</v>
      </c>
      <c r="I180" s="92" t="s">
        <v>244</v>
      </c>
      <c r="J180" s="137">
        <f>J181</f>
        <v>0</v>
      </c>
      <c r="K180" s="137">
        <f t="shared" si="16"/>
        <v>0</v>
      </c>
      <c r="L180" s="138">
        <f t="shared" si="16"/>
        <v>0</v>
      </c>
    </row>
    <row r="181" spans="1:12" ht="28.5" hidden="1">
      <c r="A181" s="91" t="s">
        <v>291</v>
      </c>
      <c r="B181" s="81">
        <v>933</v>
      </c>
      <c r="C181" s="81" t="s">
        <v>179</v>
      </c>
      <c r="D181" s="81" t="s">
        <v>245</v>
      </c>
      <c r="E181" s="101" t="s">
        <v>6</v>
      </c>
      <c r="F181" s="101" t="s">
        <v>247</v>
      </c>
      <c r="G181" s="101" t="s">
        <v>108</v>
      </c>
      <c r="H181" s="101" t="s">
        <v>288</v>
      </c>
      <c r="I181" s="92" t="s">
        <v>244</v>
      </c>
      <c r="J181" s="137">
        <f>J182</f>
        <v>0</v>
      </c>
      <c r="K181" s="137">
        <f t="shared" si="16"/>
        <v>0</v>
      </c>
      <c r="L181" s="138">
        <f t="shared" si="16"/>
        <v>0</v>
      </c>
    </row>
    <row r="182" spans="1:12" ht="18.75" customHeight="1" hidden="1">
      <c r="A182" s="91" t="s">
        <v>95</v>
      </c>
      <c r="B182" s="81">
        <v>933</v>
      </c>
      <c r="C182" s="81" t="s">
        <v>179</v>
      </c>
      <c r="D182" s="81" t="s">
        <v>245</v>
      </c>
      <c r="E182" s="101" t="s">
        <v>6</v>
      </c>
      <c r="F182" s="101" t="s">
        <v>247</v>
      </c>
      <c r="G182" s="101" t="s">
        <v>108</v>
      </c>
      <c r="H182" s="101" t="s">
        <v>294</v>
      </c>
      <c r="I182" s="81" t="s">
        <v>197</v>
      </c>
      <c r="J182" s="102"/>
      <c r="K182" s="102"/>
      <c r="L182" s="87"/>
    </row>
    <row r="183" spans="1:12" ht="42.75" hidden="1">
      <c r="A183" s="91" t="s">
        <v>122</v>
      </c>
      <c r="B183" s="81">
        <v>933</v>
      </c>
      <c r="C183" s="81" t="s">
        <v>179</v>
      </c>
      <c r="D183" s="81" t="s">
        <v>245</v>
      </c>
      <c r="E183" s="101" t="s">
        <v>6</v>
      </c>
      <c r="F183" s="101" t="s">
        <v>247</v>
      </c>
      <c r="G183" s="101" t="s">
        <v>108</v>
      </c>
      <c r="H183" s="101" t="s">
        <v>207</v>
      </c>
      <c r="I183" s="92" t="s">
        <v>244</v>
      </c>
      <c r="J183" s="206">
        <f t="shared" si="16"/>
        <v>0</v>
      </c>
      <c r="K183" s="206">
        <f t="shared" si="16"/>
        <v>0</v>
      </c>
      <c r="L183" s="207">
        <f t="shared" si="16"/>
        <v>0</v>
      </c>
    </row>
    <row r="184" spans="1:12" ht="71.25" hidden="1">
      <c r="A184" s="91" t="s">
        <v>129</v>
      </c>
      <c r="B184" s="81">
        <v>933</v>
      </c>
      <c r="C184" s="81" t="s">
        <v>179</v>
      </c>
      <c r="D184" s="81" t="s">
        <v>245</v>
      </c>
      <c r="E184" s="101" t="s">
        <v>6</v>
      </c>
      <c r="F184" s="101" t="s">
        <v>247</v>
      </c>
      <c r="G184" s="101" t="s">
        <v>108</v>
      </c>
      <c r="H184" s="101" t="s">
        <v>128</v>
      </c>
      <c r="I184" s="92" t="s">
        <v>244</v>
      </c>
      <c r="J184" s="206">
        <f t="shared" si="16"/>
        <v>0</v>
      </c>
      <c r="K184" s="206">
        <f t="shared" si="16"/>
        <v>0</v>
      </c>
      <c r="L184" s="207">
        <f t="shared" si="16"/>
        <v>0</v>
      </c>
    </row>
    <row r="185" spans="1:12" ht="14.25" hidden="1">
      <c r="A185" s="91" t="s">
        <v>95</v>
      </c>
      <c r="B185" s="81">
        <v>933</v>
      </c>
      <c r="C185" s="81" t="s">
        <v>179</v>
      </c>
      <c r="D185" s="81" t="s">
        <v>245</v>
      </c>
      <c r="E185" s="101" t="s">
        <v>6</v>
      </c>
      <c r="F185" s="101" t="s">
        <v>247</v>
      </c>
      <c r="G185" s="101" t="s">
        <v>108</v>
      </c>
      <c r="H185" s="101" t="s">
        <v>128</v>
      </c>
      <c r="I185" s="81" t="s">
        <v>121</v>
      </c>
      <c r="J185" s="102">
        <v>0</v>
      </c>
      <c r="K185" s="102">
        <v>0</v>
      </c>
      <c r="L185" s="87">
        <v>0</v>
      </c>
    </row>
    <row r="186" spans="1:12" ht="15">
      <c r="A186" s="91" t="s">
        <v>218</v>
      </c>
      <c r="B186" s="80">
        <v>933</v>
      </c>
      <c r="C186" s="80" t="s">
        <v>188</v>
      </c>
      <c r="D186" s="80"/>
      <c r="E186" s="101"/>
      <c r="F186" s="101"/>
      <c r="G186" s="101"/>
      <c r="H186" s="101" t="s">
        <v>244</v>
      </c>
      <c r="I186" s="81" t="s">
        <v>244</v>
      </c>
      <c r="J186" s="206">
        <f>J187+J219</f>
        <v>178.079</v>
      </c>
      <c r="K186" s="206">
        <f>K187+K219</f>
        <v>178.4</v>
      </c>
      <c r="L186" s="207">
        <f>L187+L219</f>
        <v>179</v>
      </c>
    </row>
    <row r="187" spans="1:12" ht="14.25">
      <c r="A187" s="91" t="s">
        <v>192</v>
      </c>
      <c r="B187" s="81">
        <v>933</v>
      </c>
      <c r="C187" s="81" t="s">
        <v>188</v>
      </c>
      <c r="D187" s="81" t="s">
        <v>245</v>
      </c>
      <c r="E187" s="101"/>
      <c r="F187" s="101" t="s">
        <v>244</v>
      </c>
      <c r="G187" s="101"/>
      <c r="H187" s="101" t="s">
        <v>244</v>
      </c>
      <c r="I187" s="81" t="s">
        <v>244</v>
      </c>
      <c r="J187" s="206">
        <f>J188</f>
        <v>178.079</v>
      </c>
      <c r="K187" s="206">
        <f aca="true" t="shared" si="17" ref="K187:L190">K188</f>
        <v>178.4</v>
      </c>
      <c r="L187" s="207">
        <f t="shared" si="17"/>
        <v>179</v>
      </c>
    </row>
    <row r="188" spans="1:12" ht="42.75">
      <c r="A188" s="91" t="s">
        <v>34</v>
      </c>
      <c r="B188" s="81">
        <v>933</v>
      </c>
      <c r="C188" s="81" t="s">
        <v>188</v>
      </c>
      <c r="D188" s="81" t="s">
        <v>245</v>
      </c>
      <c r="E188" s="101" t="s">
        <v>6</v>
      </c>
      <c r="F188" s="101" t="s">
        <v>4</v>
      </c>
      <c r="G188" s="101"/>
      <c r="H188" s="101" t="s">
        <v>244</v>
      </c>
      <c r="I188" s="81" t="s">
        <v>244</v>
      </c>
      <c r="J188" s="206">
        <f>J189</f>
        <v>178.079</v>
      </c>
      <c r="K188" s="206">
        <f t="shared" si="17"/>
        <v>178.4</v>
      </c>
      <c r="L188" s="207">
        <f t="shared" si="17"/>
        <v>179</v>
      </c>
    </row>
    <row r="189" spans="1:12" ht="42.75">
      <c r="A189" s="91" t="s">
        <v>33</v>
      </c>
      <c r="B189" s="81">
        <v>933</v>
      </c>
      <c r="C189" s="81" t="s">
        <v>188</v>
      </c>
      <c r="D189" s="81" t="s">
        <v>245</v>
      </c>
      <c r="E189" s="101" t="s">
        <v>6</v>
      </c>
      <c r="F189" s="101" t="s">
        <v>247</v>
      </c>
      <c r="G189" s="101" t="s">
        <v>108</v>
      </c>
      <c r="H189" s="101" t="s">
        <v>244</v>
      </c>
      <c r="I189" s="81" t="s">
        <v>244</v>
      </c>
      <c r="J189" s="137">
        <f>J190</f>
        <v>178.079</v>
      </c>
      <c r="K189" s="137">
        <f t="shared" si="17"/>
        <v>178.4</v>
      </c>
      <c r="L189" s="138">
        <f t="shared" si="17"/>
        <v>179</v>
      </c>
    </row>
    <row r="190" spans="1:12" ht="28.5">
      <c r="A190" s="91" t="s">
        <v>168</v>
      </c>
      <c r="B190" s="81">
        <v>933</v>
      </c>
      <c r="C190" s="81" t="s">
        <v>188</v>
      </c>
      <c r="D190" s="81" t="s">
        <v>245</v>
      </c>
      <c r="E190" s="101" t="s">
        <v>6</v>
      </c>
      <c r="F190" s="101" t="s">
        <v>247</v>
      </c>
      <c r="G190" s="101" t="s">
        <v>108</v>
      </c>
      <c r="H190" s="101" t="s">
        <v>18</v>
      </c>
      <c r="I190" s="81" t="s">
        <v>244</v>
      </c>
      <c r="J190" s="137">
        <f>J191</f>
        <v>178.079</v>
      </c>
      <c r="K190" s="137">
        <f t="shared" si="17"/>
        <v>178.4</v>
      </c>
      <c r="L190" s="138">
        <f t="shared" si="17"/>
        <v>179</v>
      </c>
    </row>
    <row r="191" spans="1:12" ht="28.5">
      <c r="A191" s="91" t="s">
        <v>167</v>
      </c>
      <c r="B191" s="81">
        <v>933</v>
      </c>
      <c r="C191" s="81" t="s">
        <v>188</v>
      </c>
      <c r="D191" s="81" t="s">
        <v>245</v>
      </c>
      <c r="E191" s="101" t="s">
        <v>6</v>
      </c>
      <c r="F191" s="101" t="s">
        <v>247</v>
      </c>
      <c r="G191" s="101" t="s">
        <v>108</v>
      </c>
      <c r="H191" s="101" t="s">
        <v>17</v>
      </c>
      <c r="I191" s="81"/>
      <c r="J191" s="137">
        <f>J193</f>
        <v>178.079</v>
      </c>
      <c r="K191" s="137">
        <f>K193</f>
        <v>178.4</v>
      </c>
      <c r="L191" s="138">
        <f>L193</f>
        <v>179</v>
      </c>
    </row>
    <row r="192" spans="1:12" ht="14.25">
      <c r="A192" s="198" t="s">
        <v>374</v>
      </c>
      <c r="B192" s="81">
        <v>933</v>
      </c>
      <c r="C192" s="81" t="s">
        <v>188</v>
      </c>
      <c r="D192" s="81" t="s">
        <v>245</v>
      </c>
      <c r="E192" s="101" t="s">
        <v>6</v>
      </c>
      <c r="F192" s="101" t="s">
        <v>247</v>
      </c>
      <c r="G192" s="101" t="s">
        <v>108</v>
      </c>
      <c r="H192" s="101" t="s">
        <v>17</v>
      </c>
      <c r="I192" s="81" t="s">
        <v>375</v>
      </c>
      <c r="J192" s="137">
        <f>J193</f>
        <v>178.079</v>
      </c>
      <c r="K192" s="137">
        <f>K193</f>
        <v>178.4</v>
      </c>
      <c r="L192" s="138">
        <f>L193</f>
        <v>179</v>
      </c>
    </row>
    <row r="193" spans="1:12" ht="14.25">
      <c r="A193" s="91" t="s">
        <v>203</v>
      </c>
      <c r="B193" s="81">
        <v>933</v>
      </c>
      <c r="C193" s="81" t="s">
        <v>188</v>
      </c>
      <c r="D193" s="81" t="s">
        <v>245</v>
      </c>
      <c r="E193" s="101" t="s">
        <v>6</v>
      </c>
      <c r="F193" s="101" t="s">
        <v>247</v>
      </c>
      <c r="G193" s="101" t="s">
        <v>108</v>
      </c>
      <c r="H193" s="101" t="s">
        <v>17</v>
      </c>
      <c r="I193" s="81" t="s">
        <v>200</v>
      </c>
      <c r="J193" s="102">
        <v>178.079</v>
      </c>
      <c r="K193" s="102">
        <v>178.4</v>
      </c>
      <c r="L193" s="87">
        <v>179</v>
      </c>
    </row>
    <row r="194" spans="1:12" ht="29.25">
      <c r="A194" s="91" t="s">
        <v>145</v>
      </c>
      <c r="B194" s="80">
        <v>933</v>
      </c>
      <c r="C194" s="80" t="s">
        <v>217</v>
      </c>
      <c r="D194" s="80"/>
      <c r="E194" s="101"/>
      <c r="F194" s="101"/>
      <c r="G194" s="101"/>
      <c r="H194" s="101"/>
      <c r="I194" s="80"/>
      <c r="J194" s="137">
        <f aca="true" t="shared" si="18" ref="J194:L196">J195</f>
        <v>7.285</v>
      </c>
      <c r="K194" s="137">
        <f t="shared" si="18"/>
        <v>4.5</v>
      </c>
      <c r="L194" s="138">
        <f t="shared" si="18"/>
        <v>4</v>
      </c>
    </row>
    <row r="195" spans="1:12" ht="28.5">
      <c r="A195" s="91" t="s">
        <v>27</v>
      </c>
      <c r="B195" s="82">
        <v>933</v>
      </c>
      <c r="C195" s="82" t="s">
        <v>217</v>
      </c>
      <c r="D195" s="82" t="s">
        <v>245</v>
      </c>
      <c r="E195" s="101"/>
      <c r="F195" s="101"/>
      <c r="G195" s="101"/>
      <c r="H195" s="101"/>
      <c r="I195" s="82"/>
      <c r="J195" s="141">
        <f t="shared" si="18"/>
        <v>7.285</v>
      </c>
      <c r="K195" s="141">
        <f t="shared" si="18"/>
        <v>4.5</v>
      </c>
      <c r="L195" s="142">
        <f t="shared" si="18"/>
        <v>4</v>
      </c>
    </row>
    <row r="196" spans="1:12" ht="42.75">
      <c r="A196" s="91" t="s">
        <v>34</v>
      </c>
      <c r="B196" s="81">
        <v>933</v>
      </c>
      <c r="C196" s="81" t="s">
        <v>217</v>
      </c>
      <c r="D196" s="81" t="s">
        <v>245</v>
      </c>
      <c r="E196" s="101" t="s">
        <v>6</v>
      </c>
      <c r="F196" s="101" t="s">
        <v>4</v>
      </c>
      <c r="G196" s="101"/>
      <c r="H196" s="101"/>
      <c r="I196" s="81"/>
      <c r="J196" s="137">
        <f t="shared" si="18"/>
        <v>7.285</v>
      </c>
      <c r="K196" s="137">
        <f t="shared" si="18"/>
        <v>4.5</v>
      </c>
      <c r="L196" s="138">
        <f t="shared" si="18"/>
        <v>4</v>
      </c>
    </row>
    <row r="197" spans="1:12" ht="42.75">
      <c r="A197" s="91" t="s">
        <v>33</v>
      </c>
      <c r="B197" s="81">
        <v>933</v>
      </c>
      <c r="C197" s="81" t="s">
        <v>217</v>
      </c>
      <c r="D197" s="81" t="s">
        <v>245</v>
      </c>
      <c r="E197" s="101" t="s">
        <v>6</v>
      </c>
      <c r="F197" s="101" t="s">
        <v>247</v>
      </c>
      <c r="G197" s="101" t="s">
        <v>245</v>
      </c>
      <c r="H197" s="101"/>
      <c r="I197" s="81"/>
      <c r="J197" s="137">
        <f>J199</f>
        <v>7.285</v>
      </c>
      <c r="K197" s="137">
        <f>K199</f>
        <v>4.5</v>
      </c>
      <c r="L197" s="138">
        <f>L199</f>
        <v>4</v>
      </c>
    </row>
    <row r="198" spans="1:12" ht="14.25">
      <c r="A198" s="91" t="s">
        <v>225</v>
      </c>
      <c r="B198" s="81">
        <v>933</v>
      </c>
      <c r="C198" s="81" t="s">
        <v>217</v>
      </c>
      <c r="D198" s="81" t="s">
        <v>245</v>
      </c>
      <c r="E198" s="101" t="s">
        <v>6</v>
      </c>
      <c r="F198" s="101" t="s">
        <v>247</v>
      </c>
      <c r="G198" s="101" t="s">
        <v>245</v>
      </c>
      <c r="H198" s="101" t="s">
        <v>109</v>
      </c>
      <c r="I198" s="81"/>
      <c r="J198" s="137">
        <f>J199</f>
        <v>7.285</v>
      </c>
      <c r="K198" s="137">
        <f>K199</f>
        <v>4.5</v>
      </c>
      <c r="L198" s="138">
        <f>L199</f>
        <v>4</v>
      </c>
    </row>
    <row r="199" spans="1:12" ht="14.25">
      <c r="A199" s="91" t="s">
        <v>115</v>
      </c>
      <c r="B199" s="81">
        <v>933</v>
      </c>
      <c r="C199" s="81" t="s">
        <v>217</v>
      </c>
      <c r="D199" s="81" t="s">
        <v>245</v>
      </c>
      <c r="E199" s="101" t="s">
        <v>6</v>
      </c>
      <c r="F199" s="101" t="s">
        <v>247</v>
      </c>
      <c r="G199" s="101" t="s">
        <v>245</v>
      </c>
      <c r="H199" s="101" t="s">
        <v>190</v>
      </c>
      <c r="I199" s="81" t="s">
        <v>244</v>
      </c>
      <c r="J199" s="137">
        <f>J201</f>
        <v>7.285</v>
      </c>
      <c r="K199" s="137">
        <f>K201</f>
        <v>4.5</v>
      </c>
      <c r="L199" s="138">
        <f>L201</f>
        <v>4</v>
      </c>
    </row>
    <row r="200" spans="1:12" ht="14.25">
      <c r="A200" s="198" t="s">
        <v>376</v>
      </c>
      <c r="B200" s="81">
        <v>933</v>
      </c>
      <c r="C200" s="81" t="s">
        <v>217</v>
      </c>
      <c r="D200" s="81" t="s">
        <v>245</v>
      </c>
      <c r="E200" s="101" t="s">
        <v>6</v>
      </c>
      <c r="F200" s="101" t="s">
        <v>247</v>
      </c>
      <c r="G200" s="101" t="s">
        <v>245</v>
      </c>
      <c r="H200" s="101" t="s">
        <v>190</v>
      </c>
      <c r="I200" s="81" t="s">
        <v>377</v>
      </c>
      <c r="J200" s="137">
        <f>J201</f>
        <v>7.285</v>
      </c>
      <c r="K200" s="137">
        <f>K201</f>
        <v>4.5</v>
      </c>
      <c r="L200" s="138">
        <f>L201</f>
        <v>4</v>
      </c>
    </row>
    <row r="201" spans="1:12" ht="14.25">
      <c r="A201" s="91" t="s">
        <v>115</v>
      </c>
      <c r="B201" s="81">
        <v>933</v>
      </c>
      <c r="C201" s="81" t="s">
        <v>217</v>
      </c>
      <c r="D201" s="81" t="s">
        <v>245</v>
      </c>
      <c r="E201" s="101" t="s">
        <v>6</v>
      </c>
      <c r="F201" s="101" t="s">
        <v>247</v>
      </c>
      <c r="G201" s="101" t="s">
        <v>245</v>
      </c>
      <c r="H201" s="101" t="s">
        <v>190</v>
      </c>
      <c r="I201" s="81">
        <v>730</v>
      </c>
      <c r="J201" s="102">
        <v>7.285</v>
      </c>
      <c r="K201" s="102">
        <v>4.5</v>
      </c>
      <c r="L201" s="87">
        <v>4</v>
      </c>
    </row>
    <row r="202" spans="1:12" ht="15">
      <c r="A202" s="196" t="s">
        <v>359</v>
      </c>
      <c r="B202" s="197">
        <v>933</v>
      </c>
      <c r="C202" s="197">
        <v>99</v>
      </c>
      <c r="D202" s="197"/>
      <c r="E202" s="197"/>
      <c r="F202" s="197"/>
      <c r="G202" s="197"/>
      <c r="H202" s="197" t="s">
        <v>244</v>
      </c>
      <c r="I202" s="80"/>
      <c r="J202" s="137">
        <f aca="true" t="shared" si="19" ref="J202:L204">J203</f>
        <v>0</v>
      </c>
      <c r="K202" s="137">
        <f t="shared" si="19"/>
        <v>19.4</v>
      </c>
      <c r="L202" s="138">
        <f t="shared" si="19"/>
        <v>37.5</v>
      </c>
    </row>
    <row r="203" spans="1:12" ht="14.25">
      <c r="A203" s="198" t="s">
        <v>360</v>
      </c>
      <c r="B203" s="199">
        <v>933</v>
      </c>
      <c r="C203" s="199">
        <v>99</v>
      </c>
      <c r="D203" s="199">
        <v>99</v>
      </c>
      <c r="E203" s="199"/>
      <c r="F203" s="199"/>
      <c r="G203" s="199"/>
      <c r="H203" s="199"/>
      <c r="I203" s="82"/>
      <c r="J203" s="141">
        <f t="shared" si="19"/>
        <v>0</v>
      </c>
      <c r="K203" s="141">
        <f t="shared" si="19"/>
        <v>19.4</v>
      </c>
      <c r="L203" s="142">
        <f t="shared" si="19"/>
        <v>37.5</v>
      </c>
    </row>
    <row r="204" spans="1:12" ht="42.75">
      <c r="A204" s="91" t="s">
        <v>34</v>
      </c>
      <c r="B204" s="199">
        <v>933</v>
      </c>
      <c r="C204" s="199">
        <v>99</v>
      </c>
      <c r="D204" s="199">
        <v>99</v>
      </c>
      <c r="E204" s="199">
        <v>89</v>
      </c>
      <c r="F204" s="199" t="s">
        <v>4</v>
      </c>
      <c r="G204" s="199"/>
      <c r="H204" s="199"/>
      <c r="I204" s="81"/>
      <c r="J204" s="137">
        <f t="shared" si="19"/>
        <v>0</v>
      </c>
      <c r="K204" s="137">
        <f t="shared" si="19"/>
        <v>19.4</v>
      </c>
      <c r="L204" s="138">
        <f t="shared" si="19"/>
        <v>37.5</v>
      </c>
    </row>
    <row r="205" spans="1:12" ht="42.75">
      <c r="A205" s="91" t="s">
        <v>33</v>
      </c>
      <c r="B205" s="199">
        <v>933</v>
      </c>
      <c r="C205" s="199">
        <v>99</v>
      </c>
      <c r="D205" s="199">
        <v>99</v>
      </c>
      <c r="E205" s="199">
        <v>89</v>
      </c>
      <c r="F205" s="199">
        <v>1</v>
      </c>
      <c r="G205" s="200" t="s">
        <v>108</v>
      </c>
      <c r="H205" s="199"/>
      <c r="I205" s="81"/>
      <c r="J205" s="137">
        <f>J207</f>
        <v>0</v>
      </c>
      <c r="K205" s="137">
        <f>K207</f>
        <v>19.4</v>
      </c>
      <c r="L205" s="138">
        <f>L207</f>
        <v>37.5</v>
      </c>
    </row>
    <row r="206" spans="1:12" ht="14.25">
      <c r="A206" s="198" t="s">
        <v>360</v>
      </c>
      <c r="B206" s="199">
        <v>933</v>
      </c>
      <c r="C206" s="199">
        <v>99</v>
      </c>
      <c r="D206" s="199">
        <v>99</v>
      </c>
      <c r="E206" s="199">
        <v>89</v>
      </c>
      <c r="F206" s="199">
        <v>1</v>
      </c>
      <c r="G206" s="200" t="s">
        <v>108</v>
      </c>
      <c r="H206" s="199">
        <v>41990</v>
      </c>
      <c r="I206" s="81"/>
      <c r="J206" s="137">
        <f aca="true" t="shared" si="20" ref="J206:L207">J207</f>
        <v>0</v>
      </c>
      <c r="K206" s="137">
        <f t="shared" si="20"/>
        <v>19.4</v>
      </c>
      <c r="L206" s="138">
        <f t="shared" si="20"/>
        <v>37.5</v>
      </c>
    </row>
    <row r="207" spans="1:12" ht="28.5">
      <c r="A207" s="100" t="s">
        <v>351</v>
      </c>
      <c r="B207" s="199">
        <v>933</v>
      </c>
      <c r="C207" s="199">
        <v>99</v>
      </c>
      <c r="D207" s="199">
        <v>99</v>
      </c>
      <c r="E207" s="199">
        <v>89</v>
      </c>
      <c r="F207" s="199">
        <v>1</v>
      </c>
      <c r="G207" s="200" t="s">
        <v>108</v>
      </c>
      <c r="H207" s="199">
        <v>41990</v>
      </c>
      <c r="I207" s="81" t="s">
        <v>197</v>
      </c>
      <c r="J207" s="137">
        <f t="shared" si="20"/>
        <v>0</v>
      </c>
      <c r="K207" s="137">
        <f t="shared" si="20"/>
        <v>19.4</v>
      </c>
      <c r="L207" s="138">
        <f t="shared" si="20"/>
        <v>37.5</v>
      </c>
    </row>
    <row r="208" spans="1:12" ht="29.25" thickBot="1">
      <c r="A208" s="172" t="s">
        <v>202</v>
      </c>
      <c r="B208" s="201">
        <v>933</v>
      </c>
      <c r="C208" s="201">
        <v>99</v>
      </c>
      <c r="D208" s="201">
        <v>99</v>
      </c>
      <c r="E208" s="201">
        <v>89</v>
      </c>
      <c r="F208" s="201">
        <v>1</v>
      </c>
      <c r="G208" s="202" t="s">
        <v>108</v>
      </c>
      <c r="H208" s="201">
        <v>41990</v>
      </c>
      <c r="I208" s="86" t="s">
        <v>361</v>
      </c>
      <c r="J208" s="103">
        <v>0</v>
      </c>
      <c r="K208" s="103">
        <v>19.4</v>
      </c>
      <c r="L208" s="88">
        <v>37.5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6" stopIfTrue="1">
      <formula>$H15=""</formula>
    </cfRule>
    <cfRule type="expression" priority="12" dxfId="37" stopIfTrue="1">
      <formula>#REF!&lt;&gt;""</formula>
    </cfRule>
    <cfRule type="expression" priority="13" dxfId="38" stopIfTrue="1">
      <formula>AND($I15="",$H15&lt;&gt;"")</formula>
    </cfRule>
  </conditionalFormatting>
  <conditionalFormatting sqref="A13:H13 J113:L113 J88:L88 J14:L14 J157:L157 I96:L101 I79:L79">
    <cfRule type="expression" priority="14" dxfId="36" stopIfTrue="1">
      <formula>$C13=""</formula>
    </cfRule>
    <cfRule type="expression" priority="15" dxfId="37" stopIfTrue="1">
      <formula>$D13&lt;&gt;""</formula>
    </cfRule>
  </conditionalFormatting>
  <conditionalFormatting sqref="A45">
    <cfRule type="expression" priority="8" dxfId="36" stopIfTrue="1">
      <formula>$H45=""</formula>
    </cfRule>
    <cfRule type="expression" priority="9" dxfId="37" stopIfTrue="1">
      <formula>#REF!&lt;&gt;""</formula>
    </cfRule>
    <cfRule type="expression" priority="10" dxfId="38" stopIfTrue="1">
      <formula>AND($I45="",$H45&lt;&gt;"")</formula>
    </cfRule>
  </conditionalFormatting>
  <conditionalFormatting sqref="I79:L79">
    <cfRule type="expression" priority="6" dxfId="36" stopIfTrue="1">
      <formula>$C79=""</formula>
    </cfRule>
    <cfRule type="expression" priority="7" dxfId="37" stopIfTrue="1">
      <formula>$D79&lt;&gt;""</formula>
    </cfRule>
  </conditionalFormatting>
  <conditionalFormatting sqref="I32 I15:I18 A49 A54">
    <cfRule type="expression" priority="3" dxfId="36" stopIfTrue="1">
      <formula>$H15=""</formula>
    </cfRule>
    <cfRule type="expression" priority="4" dxfId="37" stopIfTrue="1">
      <formula>#REF!&lt;&gt;""</formula>
    </cfRule>
    <cfRule type="expression" priority="5" dxfId="38" stopIfTrue="1">
      <formula>AND($I15="",$H15&lt;&gt;"")</formula>
    </cfRule>
  </conditionalFormatting>
  <conditionalFormatting sqref="A13:H13 J128:L128 J104:L104 J14:L14 J176:L176 I114:L114 I95:L95">
    <cfRule type="expression" priority="1" dxfId="36" stopIfTrue="1">
      <formula>$C13=""</formula>
    </cfRule>
    <cfRule type="expression" priority="2" dxfId="37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1">
      <selection activeCell="J42" sqref="J42"/>
    </sheetView>
  </sheetViews>
  <sheetFormatPr defaultColWidth="9.00390625" defaultRowHeight="12.75"/>
  <cols>
    <col min="1" max="1" width="66.875" style="24" customWidth="1"/>
    <col min="2" max="2" width="3.75390625" style="25" customWidth="1"/>
    <col min="3" max="3" width="3.25390625" style="25" customWidth="1"/>
    <col min="4" max="4" width="4.00390625" style="24" bestFit="1" customWidth="1"/>
    <col min="5" max="5" width="7.125" style="24" customWidth="1"/>
    <col min="6" max="6" width="5.00390625" style="24" bestFit="1" customWidth="1"/>
    <col min="7" max="7" width="4.625" style="24" bestFit="1" customWidth="1"/>
    <col min="8" max="8" width="5.75390625" style="24" customWidth="1"/>
    <col min="9" max="9" width="9.375" style="26" customWidth="1"/>
    <col min="10" max="10" width="16.75390625" style="26" customWidth="1"/>
    <col min="11" max="11" width="17.00390625" style="26" customWidth="1"/>
    <col min="12" max="16384" width="9.125" style="19" customWidth="1"/>
  </cols>
  <sheetData>
    <row r="1" ht="24" customHeight="1">
      <c r="I1" s="22" t="s">
        <v>191</v>
      </c>
    </row>
    <row r="2" spans="9:11" ht="26.25" customHeight="1" hidden="1">
      <c r="I2" s="324" t="str">
        <f>прил5!H2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30.12.2021г №2 )</v>
      </c>
      <c r="J2" s="338"/>
      <c r="K2" s="338"/>
    </row>
    <row r="3" spans="9:11" ht="12.75">
      <c r="I3" s="338"/>
      <c r="J3" s="338"/>
      <c r="K3" s="338"/>
    </row>
    <row r="4" spans="9:11" ht="12.75">
      <c r="I4" s="338"/>
      <c r="J4" s="338"/>
      <c r="K4" s="338"/>
    </row>
    <row r="5" spans="9:11" ht="12.75">
      <c r="I5" s="338"/>
      <c r="J5" s="338"/>
      <c r="K5" s="338"/>
    </row>
    <row r="6" spans="2:11" ht="18.75">
      <c r="B6" s="22"/>
      <c r="I6" s="338"/>
      <c r="J6" s="338"/>
      <c r="K6" s="338"/>
    </row>
    <row r="7" spans="2:11" ht="227.25" customHeight="1">
      <c r="B7" s="22"/>
      <c r="C7" s="22"/>
      <c r="I7" s="338"/>
      <c r="J7" s="338"/>
      <c r="K7" s="338"/>
    </row>
    <row r="8" spans="1:12" s="54" customFormat="1" ht="128.25" customHeight="1">
      <c r="A8" s="347" t="s">
        <v>384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</row>
    <row r="10" spans="1:12" ht="12.75">
      <c r="A10" s="364" t="s">
        <v>238</v>
      </c>
      <c r="B10" s="364" t="s">
        <v>338</v>
      </c>
      <c r="C10" s="364"/>
      <c r="D10" s="364"/>
      <c r="E10" s="364"/>
      <c r="F10" s="364" t="s">
        <v>243</v>
      </c>
      <c r="G10" s="365" t="s">
        <v>240</v>
      </c>
      <c r="H10" s="365" t="s">
        <v>339</v>
      </c>
      <c r="I10" s="365" t="s">
        <v>239</v>
      </c>
      <c r="J10" s="364" t="s">
        <v>340</v>
      </c>
      <c r="K10" s="364"/>
      <c r="L10" s="364"/>
    </row>
    <row r="11" spans="1:12" ht="12.75">
      <c r="A11" s="364" t="s">
        <v>244</v>
      </c>
      <c r="B11" s="364" t="s">
        <v>244</v>
      </c>
      <c r="C11" s="364"/>
      <c r="D11" s="364"/>
      <c r="E11" s="364"/>
      <c r="F11" s="364" t="s">
        <v>244</v>
      </c>
      <c r="G11" s="365" t="s">
        <v>244</v>
      </c>
      <c r="H11" s="365" t="s">
        <v>244</v>
      </c>
      <c r="I11" s="365" t="s">
        <v>244</v>
      </c>
      <c r="J11" s="176" t="s">
        <v>295</v>
      </c>
      <c r="K11" s="176" t="s">
        <v>320</v>
      </c>
      <c r="L11" s="176" t="s">
        <v>358</v>
      </c>
    </row>
    <row r="12" spans="1:12" ht="12.75">
      <c r="A12" s="177" t="s">
        <v>247</v>
      </c>
      <c r="B12" s="177" t="s">
        <v>287</v>
      </c>
      <c r="C12" s="177" t="s">
        <v>341</v>
      </c>
      <c r="D12" s="177" t="s">
        <v>342</v>
      </c>
      <c r="E12" s="177" t="s">
        <v>343</v>
      </c>
      <c r="F12" s="177" t="s">
        <v>344</v>
      </c>
      <c r="G12" s="175" t="s">
        <v>345</v>
      </c>
      <c r="H12" s="175" t="s">
        <v>346</v>
      </c>
      <c r="I12" s="175" t="s">
        <v>347</v>
      </c>
      <c r="J12" s="177" t="s">
        <v>188</v>
      </c>
      <c r="K12" s="177" t="s">
        <v>180</v>
      </c>
      <c r="L12" s="177" t="s">
        <v>348</v>
      </c>
    </row>
    <row r="13" spans="1:12" ht="12.75">
      <c r="A13" s="178" t="s">
        <v>181</v>
      </c>
      <c r="B13" s="178"/>
      <c r="C13" s="178"/>
      <c r="D13" s="178"/>
      <c r="E13" s="178"/>
      <c r="F13" s="178"/>
      <c r="G13" s="179"/>
      <c r="H13" s="179"/>
      <c r="I13" s="179"/>
      <c r="J13" s="180">
        <f>прил5!J13</f>
        <v>3699.0430000000006</v>
      </c>
      <c r="K13" s="180">
        <f>прил5!K13</f>
        <v>1336.2</v>
      </c>
      <c r="L13" s="180">
        <f>прил5!L13</f>
        <v>1311.94</v>
      </c>
    </row>
    <row r="14" spans="1:12" ht="12.75">
      <c r="A14" s="187" t="s">
        <v>397</v>
      </c>
      <c r="B14" s="187">
        <v>65</v>
      </c>
      <c r="C14" s="187">
        <v>1</v>
      </c>
      <c r="D14" s="187"/>
      <c r="E14" s="187"/>
      <c r="F14" s="187"/>
      <c r="G14" s="187"/>
      <c r="H14" s="187"/>
      <c r="I14" s="187"/>
      <c r="J14" s="188">
        <f>J15+J23</f>
        <v>548.503</v>
      </c>
      <c r="K14" s="188">
        <f>K15+K23</f>
        <v>109.52</v>
      </c>
      <c r="L14" s="188">
        <f>L15+L23</f>
        <v>79.66</v>
      </c>
    </row>
    <row r="15" spans="1:12" ht="12.75">
      <c r="A15" s="182" t="s">
        <v>350</v>
      </c>
      <c r="B15" s="179">
        <v>65</v>
      </c>
      <c r="C15" s="179">
        <v>1</v>
      </c>
      <c r="D15" s="179" t="s">
        <v>108</v>
      </c>
      <c r="E15" s="179"/>
      <c r="F15" s="179"/>
      <c r="G15" s="183"/>
      <c r="H15" s="183"/>
      <c r="I15" s="183"/>
      <c r="J15" s="181">
        <f>J16</f>
        <v>366.283</v>
      </c>
      <c r="K15" s="181">
        <f>K16</f>
        <v>109.52</v>
      </c>
      <c r="L15" s="181">
        <f>L16</f>
        <v>79.66</v>
      </c>
    </row>
    <row r="16" spans="1:12" ht="12.75">
      <c r="A16" s="182" t="s">
        <v>225</v>
      </c>
      <c r="B16" s="182">
        <v>65</v>
      </c>
      <c r="C16" s="182">
        <v>1</v>
      </c>
      <c r="D16" s="186" t="s">
        <v>108</v>
      </c>
      <c r="E16" s="179">
        <v>41000</v>
      </c>
      <c r="F16" s="179"/>
      <c r="G16" s="179"/>
      <c r="H16" s="179"/>
      <c r="I16" s="179"/>
      <c r="J16" s="181">
        <f aca="true" t="shared" si="0" ref="J16:L21">J17</f>
        <v>366.283</v>
      </c>
      <c r="K16" s="181">
        <f t="shared" si="0"/>
        <v>109.52</v>
      </c>
      <c r="L16" s="181">
        <f t="shared" si="0"/>
        <v>79.66</v>
      </c>
    </row>
    <row r="17" spans="1:12" ht="25.5">
      <c r="A17" s="182" t="s">
        <v>215</v>
      </c>
      <c r="B17" s="182">
        <v>65</v>
      </c>
      <c r="C17" s="182">
        <v>1</v>
      </c>
      <c r="D17" s="186" t="s">
        <v>108</v>
      </c>
      <c r="E17" s="182">
        <v>41150</v>
      </c>
      <c r="F17" s="179"/>
      <c r="G17" s="179"/>
      <c r="H17" s="179"/>
      <c r="I17" s="179"/>
      <c r="J17" s="181">
        <f>J18</f>
        <v>366.283</v>
      </c>
      <c r="K17" s="181">
        <f t="shared" si="0"/>
        <v>109.52</v>
      </c>
      <c r="L17" s="181">
        <f t="shared" si="0"/>
        <v>79.66</v>
      </c>
    </row>
    <row r="18" spans="1:12" ht="38.25">
      <c r="A18" s="182" t="s">
        <v>349</v>
      </c>
      <c r="B18" s="182">
        <v>65</v>
      </c>
      <c r="C18" s="182">
        <v>1</v>
      </c>
      <c r="D18" s="186" t="s">
        <v>108</v>
      </c>
      <c r="E18" s="182">
        <v>41150</v>
      </c>
      <c r="F18" s="182">
        <v>100</v>
      </c>
      <c r="G18" s="182"/>
      <c r="H18" s="182"/>
      <c r="I18" s="182"/>
      <c r="J18" s="184">
        <f>J19</f>
        <v>366.283</v>
      </c>
      <c r="K18" s="184">
        <f t="shared" si="0"/>
        <v>109.52</v>
      </c>
      <c r="L18" s="184">
        <f t="shared" si="0"/>
        <v>79.66</v>
      </c>
    </row>
    <row r="19" spans="1:12" ht="20.25" customHeight="1">
      <c r="A19" s="182" t="s">
        <v>201</v>
      </c>
      <c r="B19" s="182">
        <v>65</v>
      </c>
      <c r="C19" s="182">
        <v>1</v>
      </c>
      <c r="D19" s="186" t="s">
        <v>108</v>
      </c>
      <c r="E19" s="182">
        <v>41150</v>
      </c>
      <c r="F19" s="182">
        <v>120</v>
      </c>
      <c r="G19" s="182"/>
      <c r="H19" s="182"/>
      <c r="I19" s="182"/>
      <c r="J19" s="184">
        <f>J20</f>
        <v>366.283</v>
      </c>
      <c r="K19" s="184">
        <f t="shared" si="0"/>
        <v>109.52</v>
      </c>
      <c r="L19" s="184">
        <f t="shared" si="0"/>
        <v>79.66</v>
      </c>
    </row>
    <row r="20" spans="1:12" ht="12.75">
      <c r="A20" s="182" t="s">
        <v>269</v>
      </c>
      <c r="B20" s="182">
        <v>65</v>
      </c>
      <c r="C20" s="182">
        <v>1</v>
      </c>
      <c r="D20" s="186" t="s">
        <v>108</v>
      </c>
      <c r="E20" s="182">
        <v>41150</v>
      </c>
      <c r="F20" s="182">
        <v>120</v>
      </c>
      <c r="G20" s="186" t="s">
        <v>245</v>
      </c>
      <c r="H20" s="185"/>
      <c r="I20" s="185"/>
      <c r="J20" s="184">
        <f t="shared" si="0"/>
        <v>366.283</v>
      </c>
      <c r="K20" s="184">
        <f t="shared" si="0"/>
        <v>109.52</v>
      </c>
      <c r="L20" s="184">
        <f t="shared" si="0"/>
        <v>79.66</v>
      </c>
    </row>
    <row r="21" spans="1:12" ht="25.5">
      <c r="A21" s="182" t="s">
        <v>236</v>
      </c>
      <c r="B21" s="182">
        <v>65</v>
      </c>
      <c r="C21" s="182">
        <v>1</v>
      </c>
      <c r="D21" s="186" t="s">
        <v>108</v>
      </c>
      <c r="E21" s="182">
        <v>41150</v>
      </c>
      <c r="F21" s="182">
        <v>120</v>
      </c>
      <c r="G21" s="186" t="s">
        <v>245</v>
      </c>
      <c r="H21" s="186" t="s">
        <v>187</v>
      </c>
      <c r="I21" s="182"/>
      <c r="J21" s="184">
        <f t="shared" si="0"/>
        <v>366.283</v>
      </c>
      <c r="K21" s="184">
        <f t="shared" si="0"/>
        <v>109.52</v>
      </c>
      <c r="L21" s="184">
        <f t="shared" si="0"/>
        <v>79.66</v>
      </c>
    </row>
    <row r="22" spans="1:12" ht="12.75">
      <c r="A22" s="189" t="s">
        <v>398</v>
      </c>
      <c r="B22" s="189">
        <v>65</v>
      </c>
      <c r="C22" s="189">
        <v>1</v>
      </c>
      <c r="D22" s="190" t="s">
        <v>108</v>
      </c>
      <c r="E22" s="189">
        <v>41150</v>
      </c>
      <c r="F22" s="189">
        <v>120</v>
      </c>
      <c r="G22" s="190" t="s">
        <v>245</v>
      </c>
      <c r="H22" s="190" t="s">
        <v>187</v>
      </c>
      <c r="I22" s="189">
        <v>933</v>
      </c>
      <c r="J22" s="191">
        <f>прил5!J20</f>
        <v>366.283</v>
      </c>
      <c r="K22" s="191">
        <f>прил5!K20</f>
        <v>109.52</v>
      </c>
      <c r="L22" s="191">
        <f>прил5!L20</f>
        <v>79.66</v>
      </c>
    </row>
    <row r="23" spans="1:12" ht="12.75">
      <c r="A23" s="182" t="s">
        <v>350</v>
      </c>
      <c r="B23" s="179">
        <v>65</v>
      </c>
      <c r="C23" s="179">
        <v>1</v>
      </c>
      <c r="D23" s="179" t="s">
        <v>108</v>
      </c>
      <c r="E23" s="179"/>
      <c r="F23" s="179"/>
      <c r="G23" s="183"/>
      <c r="H23" s="183"/>
      <c r="I23" s="183"/>
      <c r="J23" s="181">
        <f>J24</f>
        <v>182.22</v>
      </c>
      <c r="K23" s="181">
        <f>K24</f>
        <v>0</v>
      </c>
      <c r="L23" s="181">
        <f>L24</f>
        <v>0</v>
      </c>
    </row>
    <row r="24" spans="1:12" ht="38.25">
      <c r="A24" s="182" t="s">
        <v>122</v>
      </c>
      <c r="B24" s="182">
        <v>65</v>
      </c>
      <c r="C24" s="182">
        <v>1</v>
      </c>
      <c r="D24" s="186" t="s">
        <v>108</v>
      </c>
      <c r="E24" s="179">
        <v>44205</v>
      </c>
      <c r="F24" s="179"/>
      <c r="G24" s="179"/>
      <c r="H24" s="179"/>
      <c r="I24" s="179"/>
      <c r="J24" s="181">
        <f>J25</f>
        <v>182.22</v>
      </c>
      <c r="K24" s="181">
        <f aca="true" t="shared" si="1" ref="J24:L28">K25</f>
        <v>0</v>
      </c>
      <c r="L24" s="181">
        <f t="shared" si="1"/>
        <v>0</v>
      </c>
    </row>
    <row r="25" spans="1:12" ht="38.25">
      <c r="A25" s="182" t="s">
        <v>349</v>
      </c>
      <c r="B25" s="182">
        <v>65</v>
      </c>
      <c r="C25" s="182">
        <v>1</v>
      </c>
      <c r="D25" s="186" t="s">
        <v>108</v>
      </c>
      <c r="E25" s="182">
        <v>44205</v>
      </c>
      <c r="F25" s="182">
        <v>100</v>
      </c>
      <c r="G25" s="182"/>
      <c r="H25" s="182"/>
      <c r="I25" s="182"/>
      <c r="J25" s="184">
        <f>J26</f>
        <v>182.22</v>
      </c>
      <c r="K25" s="184">
        <f t="shared" si="1"/>
        <v>0</v>
      </c>
      <c r="L25" s="184">
        <f t="shared" si="1"/>
        <v>0</v>
      </c>
    </row>
    <row r="26" spans="1:12" ht="12.75">
      <c r="A26" s="182" t="s">
        <v>201</v>
      </c>
      <c r="B26" s="182">
        <v>65</v>
      </c>
      <c r="C26" s="182">
        <v>1</v>
      </c>
      <c r="D26" s="186" t="s">
        <v>108</v>
      </c>
      <c r="E26" s="182">
        <v>44205</v>
      </c>
      <c r="F26" s="182">
        <v>120</v>
      </c>
      <c r="G26" s="182"/>
      <c r="H26" s="182"/>
      <c r="I26" s="182"/>
      <c r="J26" s="184">
        <f>J27</f>
        <v>182.22</v>
      </c>
      <c r="K26" s="184">
        <f t="shared" si="1"/>
        <v>0</v>
      </c>
      <c r="L26" s="184">
        <f t="shared" si="1"/>
        <v>0</v>
      </c>
    </row>
    <row r="27" spans="1:12" ht="12.75">
      <c r="A27" s="182" t="s">
        <v>269</v>
      </c>
      <c r="B27" s="182">
        <v>65</v>
      </c>
      <c r="C27" s="182">
        <v>1</v>
      </c>
      <c r="D27" s="186" t="s">
        <v>108</v>
      </c>
      <c r="E27" s="182">
        <v>44205</v>
      </c>
      <c r="F27" s="182">
        <v>120</v>
      </c>
      <c r="G27" s="186" t="s">
        <v>245</v>
      </c>
      <c r="H27" s="185"/>
      <c r="I27" s="185"/>
      <c r="J27" s="184">
        <f t="shared" si="1"/>
        <v>182.22</v>
      </c>
      <c r="K27" s="184">
        <f t="shared" si="1"/>
        <v>0</v>
      </c>
      <c r="L27" s="184">
        <f t="shared" si="1"/>
        <v>0</v>
      </c>
    </row>
    <row r="28" spans="1:12" ht="25.5">
      <c r="A28" s="182" t="s">
        <v>236</v>
      </c>
      <c r="B28" s="182">
        <v>65</v>
      </c>
      <c r="C28" s="182">
        <v>1</v>
      </c>
      <c r="D28" s="186" t="s">
        <v>108</v>
      </c>
      <c r="E28" s="182">
        <v>44205</v>
      </c>
      <c r="F28" s="182">
        <v>120</v>
      </c>
      <c r="G28" s="186" t="s">
        <v>245</v>
      </c>
      <c r="H28" s="186" t="s">
        <v>246</v>
      </c>
      <c r="I28" s="182"/>
      <c r="J28" s="184">
        <f t="shared" si="1"/>
        <v>182.22</v>
      </c>
      <c r="K28" s="184">
        <f t="shared" si="1"/>
        <v>0</v>
      </c>
      <c r="L28" s="184">
        <f t="shared" si="1"/>
        <v>0</v>
      </c>
    </row>
    <row r="29" spans="1:12" ht="12.75">
      <c r="A29" s="189" t="s">
        <v>398</v>
      </c>
      <c r="B29" s="189">
        <v>65</v>
      </c>
      <c r="C29" s="189">
        <v>1</v>
      </c>
      <c r="D29" s="190" t="s">
        <v>108</v>
      </c>
      <c r="E29" s="189">
        <v>44205</v>
      </c>
      <c r="F29" s="189">
        <v>120</v>
      </c>
      <c r="G29" s="190" t="s">
        <v>245</v>
      </c>
      <c r="H29" s="190" t="s">
        <v>246</v>
      </c>
      <c r="I29" s="189">
        <v>933</v>
      </c>
      <c r="J29" s="191">
        <f>прил5!J22</f>
        <v>182.22</v>
      </c>
      <c r="K29" s="191">
        <f>прил5!K26</f>
        <v>0</v>
      </c>
      <c r="L29" s="191">
        <f>прил5!L26</f>
        <v>0</v>
      </c>
    </row>
    <row r="30" spans="1:12" ht="12.75">
      <c r="A30" s="187" t="s">
        <v>397</v>
      </c>
      <c r="B30" s="187">
        <v>65</v>
      </c>
      <c r="C30" s="187">
        <v>2</v>
      </c>
      <c r="D30" s="187"/>
      <c r="E30" s="187"/>
      <c r="F30" s="187"/>
      <c r="G30" s="187"/>
      <c r="H30" s="187"/>
      <c r="I30" s="187"/>
      <c r="J30" s="188">
        <f>J31+J36+J41</f>
        <v>2021.301</v>
      </c>
      <c r="K30" s="188">
        <f>K31+K41</f>
        <v>412.19</v>
      </c>
      <c r="L30" s="188">
        <f>L31+L41</f>
        <v>396.24</v>
      </c>
    </row>
    <row r="31" spans="1:12" ht="38.25">
      <c r="A31" s="182" t="s">
        <v>122</v>
      </c>
      <c r="B31" s="182">
        <v>65</v>
      </c>
      <c r="C31" s="182">
        <v>1</v>
      </c>
      <c r="D31" s="186" t="s">
        <v>108</v>
      </c>
      <c r="E31" s="179">
        <v>44205</v>
      </c>
      <c r="F31" s="179"/>
      <c r="G31" s="179"/>
      <c r="H31" s="179"/>
      <c r="I31" s="179"/>
      <c r="J31" s="181">
        <f aca="true" t="shared" si="2" ref="J31:L34">J32</f>
        <v>865.265</v>
      </c>
      <c r="K31" s="181">
        <f t="shared" si="2"/>
        <v>0</v>
      </c>
      <c r="L31" s="181">
        <f t="shared" si="2"/>
        <v>0</v>
      </c>
    </row>
    <row r="32" spans="1:12" ht="38.25">
      <c r="A32" s="182" t="s">
        <v>349</v>
      </c>
      <c r="B32" s="182">
        <v>65</v>
      </c>
      <c r="C32" s="182">
        <v>1</v>
      </c>
      <c r="D32" s="186" t="s">
        <v>108</v>
      </c>
      <c r="E32" s="182">
        <v>44205</v>
      </c>
      <c r="F32" s="182">
        <v>100</v>
      </c>
      <c r="G32" s="182"/>
      <c r="H32" s="182"/>
      <c r="I32" s="182"/>
      <c r="J32" s="184">
        <f t="shared" si="2"/>
        <v>865.265</v>
      </c>
      <c r="K32" s="184">
        <f t="shared" si="2"/>
        <v>0</v>
      </c>
      <c r="L32" s="184">
        <f t="shared" si="2"/>
        <v>0</v>
      </c>
    </row>
    <row r="33" spans="1:12" ht="12.75">
      <c r="A33" s="182" t="s">
        <v>201</v>
      </c>
      <c r="B33" s="182">
        <v>65</v>
      </c>
      <c r="C33" s="182">
        <v>1</v>
      </c>
      <c r="D33" s="186" t="s">
        <v>108</v>
      </c>
      <c r="E33" s="182">
        <v>44205</v>
      </c>
      <c r="F33" s="182">
        <v>120</v>
      </c>
      <c r="G33" s="182"/>
      <c r="H33" s="182"/>
      <c r="I33" s="182"/>
      <c r="J33" s="184">
        <f t="shared" si="2"/>
        <v>865.265</v>
      </c>
      <c r="K33" s="184">
        <f t="shared" si="2"/>
        <v>0</v>
      </c>
      <c r="L33" s="184">
        <f t="shared" si="2"/>
        <v>0</v>
      </c>
    </row>
    <row r="34" spans="1:12" ht="12.75">
      <c r="A34" s="182" t="s">
        <v>269</v>
      </c>
      <c r="B34" s="182">
        <v>65</v>
      </c>
      <c r="C34" s="182">
        <v>1</v>
      </c>
      <c r="D34" s="186" t="s">
        <v>108</v>
      </c>
      <c r="E34" s="182">
        <v>44205</v>
      </c>
      <c r="F34" s="182">
        <v>120</v>
      </c>
      <c r="G34" s="186" t="s">
        <v>245</v>
      </c>
      <c r="H34" s="185"/>
      <c r="I34" s="185"/>
      <c r="J34" s="184">
        <f t="shared" si="2"/>
        <v>865.265</v>
      </c>
      <c r="K34" s="184">
        <f t="shared" si="2"/>
        <v>0</v>
      </c>
      <c r="L34" s="184">
        <f t="shared" si="2"/>
        <v>0</v>
      </c>
    </row>
    <row r="35" spans="1:12" ht="25.5">
      <c r="A35" s="182" t="s">
        <v>236</v>
      </c>
      <c r="B35" s="182">
        <v>65</v>
      </c>
      <c r="C35" s="182">
        <v>1</v>
      </c>
      <c r="D35" s="186" t="s">
        <v>108</v>
      </c>
      <c r="E35" s="182">
        <v>44205</v>
      </c>
      <c r="F35" s="182">
        <v>120</v>
      </c>
      <c r="G35" s="186" t="s">
        <v>245</v>
      </c>
      <c r="H35" s="186" t="s">
        <v>246</v>
      </c>
      <c r="I35" s="182"/>
      <c r="J35" s="184">
        <f>прил5!J28</f>
        <v>865.265</v>
      </c>
      <c r="K35" s="184">
        <f>K36</f>
        <v>0</v>
      </c>
      <c r="L35" s="184">
        <f>L36</f>
        <v>0</v>
      </c>
    </row>
    <row r="36" spans="1:12" ht="12.75">
      <c r="A36" s="189" t="s">
        <v>398</v>
      </c>
      <c r="B36" s="189">
        <v>65</v>
      </c>
      <c r="C36" s="189">
        <v>2</v>
      </c>
      <c r="D36" s="190" t="s">
        <v>108</v>
      </c>
      <c r="E36" s="189">
        <v>44205</v>
      </c>
      <c r="F36" s="189">
        <v>120</v>
      </c>
      <c r="G36" s="190" t="s">
        <v>245</v>
      </c>
      <c r="H36" s="190" t="s">
        <v>246</v>
      </c>
      <c r="I36" s="189">
        <v>933</v>
      </c>
      <c r="J36" s="191">
        <f>J40</f>
        <v>39.804</v>
      </c>
      <c r="K36" s="191">
        <v>0</v>
      </c>
      <c r="L36" s="191">
        <v>0</v>
      </c>
    </row>
    <row r="37" spans="1:12" ht="25.5">
      <c r="A37" s="182" t="s">
        <v>351</v>
      </c>
      <c r="B37" s="182">
        <v>65</v>
      </c>
      <c r="C37" s="182">
        <v>2</v>
      </c>
      <c r="D37" s="186" t="s">
        <v>108</v>
      </c>
      <c r="E37" s="182">
        <v>44205</v>
      </c>
      <c r="F37" s="182">
        <v>200</v>
      </c>
      <c r="G37" s="182"/>
      <c r="H37" s="182"/>
      <c r="I37" s="182"/>
      <c r="J37" s="184"/>
      <c r="K37" s="184"/>
      <c r="L37" s="184"/>
    </row>
    <row r="38" spans="1:12" ht="25.5">
      <c r="A38" s="182" t="s">
        <v>202</v>
      </c>
      <c r="B38" s="182">
        <v>65</v>
      </c>
      <c r="C38" s="182">
        <v>2</v>
      </c>
      <c r="D38" s="186" t="s">
        <v>108</v>
      </c>
      <c r="E38" s="182">
        <v>44205</v>
      </c>
      <c r="F38" s="182">
        <v>240</v>
      </c>
      <c r="G38" s="182"/>
      <c r="H38" s="182"/>
      <c r="I38" s="182"/>
      <c r="J38" s="184"/>
      <c r="K38" s="184"/>
      <c r="L38" s="184"/>
    </row>
    <row r="39" spans="1:12" ht="12.75">
      <c r="A39" s="182" t="s">
        <v>235</v>
      </c>
      <c r="B39" s="182">
        <v>65</v>
      </c>
      <c r="C39" s="182">
        <v>2</v>
      </c>
      <c r="D39" s="186" t="s">
        <v>108</v>
      </c>
      <c r="E39" s="182">
        <v>44205</v>
      </c>
      <c r="F39" s="182">
        <v>240</v>
      </c>
      <c r="G39" s="186" t="s">
        <v>245</v>
      </c>
      <c r="H39" s="185"/>
      <c r="I39" s="185"/>
      <c r="J39" s="184"/>
      <c r="K39" s="184"/>
      <c r="L39" s="184"/>
    </row>
    <row r="40" spans="1:12" ht="12.75">
      <c r="A40" s="182" t="s">
        <v>269</v>
      </c>
      <c r="B40" s="182">
        <v>65</v>
      </c>
      <c r="C40" s="182">
        <v>2</v>
      </c>
      <c r="D40" s="186" t="s">
        <v>108</v>
      </c>
      <c r="E40" s="182">
        <v>44205</v>
      </c>
      <c r="F40" s="182">
        <v>240</v>
      </c>
      <c r="G40" s="186" t="s">
        <v>245</v>
      </c>
      <c r="H40" s="186" t="s">
        <v>246</v>
      </c>
      <c r="I40" s="182"/>
      <c r="J40" s="184">
        <f>прил5!J30</f>
        <v>39.804</v>
      </c>
      <c r="K40" s="184"/>
      <c r="L40" s="184"/>
    </row>
    <row r="41" spans="1:12" ht="38.25">
      <c r="A41" s="182" t="s">
        <v>122</v>
      </c>
      <c r="B41" s="182">
        <v>65</v>
      </c>
      <c r="C41" s="182">
        <v>2</v>
      </c>
      <c r="D41" s="186" t="s">
        <v>108</v>
      </c>
      <c r="E41" s="179">
        <v>41000</v>
      </c>
      <c r="F41" s="179"/>
      <c r="G41" s="179"/>
      <c r="H41" s="179"/>
      <c r="I41" s="179"/>
      <c r="J41" s="181">
        <f>J46+J51+J56</f>
        <v>1116.232</v>
      </c>
      <c r="K41" s="181">
        <f>K42+K47+K52</f>
        <v>412.19</v>
      </c>
      <c r="L41" s="181">
        <f>L42+L47+L52</f>
        <v>396.24</v>
      </c>
    </row>
    <row r="42" spans="1:12" ht="38.25">
      <c r="A42" s="182" t="s">
        <v>349</v>
      </c>
      <c r="B42" s="182">
        <v>65</v>
      </c>
      <c r="C42" s="182">
        <v>2</v>
      </c>
      <c r="D42" s="186" t="s">
        <v>108</v>
      </c>
      <c r="E42" s="182">
        <v>41110</v>
      </c>
      <c r="F42" s="182">
        <v>100</v>
      </c>
      <c r="G42" s="182"/>
      <c r="H42" s="182"/>
      <c r="I42" s="182"/>
      <c r="J42" s="184">
        <f aca="true" t="shared" si="3" ref="J42:L45">J43</f>
        <v>832.555</v>
      </c>
      <c r="K42" s="184">
        <f t="shared" si="3"/>
        <v>386.81</v>
      </c>
      <c r="L42" s="184">
        <f t="shared" si="3"/>
        <v>360.9</v>
      </c>
    </row>
    <row r="43" spans="1:12" ht="12.75">
      <c r="A43" s="182" t="s">
        <v>225</v>
      </c>
      <c r="B43" s="182">
        <v>65</v>
      </c>
      <c r="C43" s="182">
        <v>2</v>
      </c>
      <c r="D43" s="186" t="s">
        <v>108</v>
      </c>
      <c r="E43" s="182">
        <v>41110</v>
      </c>
      <c r="F43" s="182">
        <v>120</v>
      </c>
      <c r="G43" s="182"/>
      <c r="H43" s="182"/>
      <c r="I43" s="182"/>
      <c r="J43" s="184">
        <f t="shared" si="3"/>
        <v>832.555</v>
      </c>
      <c r="K43" s="184">
        <f t="shared" si="3"/>
        <v>386.81</v>
      </c>
      <c r="L43" s="184">
        <f t="shared" si="3"/>
        <v>360.9</v>
      </c>
    </row>
    <row r="44" spans="1:12" ht="25.5">
      <c r="A44" s="182" t="s">
        <v>226</v>
      </c>
      <c r="B44" s="182">
        <v>65</v>
      </c>
      <c r="C44" s="182">
        <v>2</v>
      </c>
      <c r="D44" s="186" t="s">
        <v>108</v>
      </c>
      <c r="E44" s="182">
        <v>41110</v>
      </c>
      <c r="F44" s="182">
        <v>120</v>
      </c>
      <c r="G44" s="186" t="s">
        <v>245</v>
      </c>
      <c r="H44" s="185"/>
      <c r="I44" s="185"/>
      <c r="J44" s="184">
        <f t="shared" si="3"/>
        <v>832.555</v>
      </c>
      <c r="K44" s="184">
        <f t="shared" si="3"/>
        <v>386.81</v>
      </c>
      <c r="L44" s="184">
        <f t="shared" si="3"/>
        <v>360.9</v>
      </c>
    </row>
    <row r="45" spans="1:12" ht="12.75">
      <c r="A45" s="182" t="s">
        <v>269</v>
      </c>
      <c r="B45" s="182">
        <v>65</v>
      </c>
      <c r="C45" s="182">
        <v>2</v>
      </c>
      <c r="D45" s="186" t="s">
        <v>108</v>
      </c>
      <c r="E45" s="182">
        <v>41110</v>
      </c>
      <c r="F45" s="182">
        <v>120</v>
      </c>
      <c r="G45" s="186" t="s">
        <v>245</v>
      </c>
      <c r="H45" s="186" t="s">
        <v>246</v>
      </c>
      <c r="I45" s="182"/>
      <c r="J45" s="184">
        <f t="shared" si="3"/>
        <v>832.555</v>
      </c>
      <c r="K45" s="184">
        <f t="shared" si="3"/>
        <v>386.81</v>
      </c>
      <c r="L45" s="184">
        <f t="shared" si="3"/>
        <v>360.9</v>
      </c>
    </row>
    <row r="46" spans="1:12" ht="12.75">
      <c r="A46" s="189" t="s">
        <v>398</v>
      </c>
      <c r="B46" s="189">
        <v>65</v>
      </c>
      <c r="C46" s="189">
        <v>2</v>
      </c>
      <c r="D46" s="190" t="s">
        <v>108</v>
      </c>
      <c r="E46" s="189">
        <v>41110</v>
      </c>
      <c r="F46" s="189">
        <v>120</v>
      </c>
      <c r="G46" s="190" t="s">
        <v>245</v>
      </c>
      <c r="H46" s="190" t="s">
        <v>246</v>
      </c>
      <c r="I46" s="189">
        <v>933</v>
      </c>
      <c r="J46" s="191">
        <f>прил5!J38</f>
        <v>832.555</v>
      </c>
      <c r="K46" s="191">
        <f>прил5!K38</f>
        <v>386.81</v>
      </c>
      <c r="L46" s="191">
        <f>прил5!L38</f>
        <v>360.9</v>
      </c>
    </row>
    <row r="47" spans="1:12" ht="25.5">
      <c r="A47" s="182" t="s">
        <v>351</v>
      </c>
      <c r="B47" s="182">
        <v>65</v>
      </c>
      <c r="C47" s="182">
        <v>2</v>
      </c>
      <c r="D47" s="186" t="s">
        <v>108</v>
      </c>
      <c r="E47" s="182">
        <v>41120</v>
      </c>
      <c r="F47" s="182">
        <v>200</v>
      </c>
      <c r="G47" s="182"/>
      <c r="H47" s="182"/>
      <c r="I47" s="182"/>
      <c r="J47" s="184">
        <f aca="true" t="shared" si="4" ref="J47:L49">J48</f>
        <v>253.70800000000003</v>
      </c>
      <c r="K47" s="184">
        <f t="shared" si="4"/>
        <v>25.38</v>
      </c>
      <c r="L47" s="184">
        <f t="shared" si="4"/>
        <v>35.34</v>
      </c>
    </row>
    <row r="48" spans="1:12" ht="25.5">
      <c r="A48" s="182" t="s">
        <v>202</v>
      </c>
      <c r="B48" s="182">
        <v>65</v>
      </c>
      <c r="C48" s="182">
        <v>2</v>
      </c>
      <c r="D48" s="186" t="s">
        <v>108</v>
      </c>
      <c r="E48" s="182">
        <v>41120</v>
      </c>
      <c r="F48" s="182">
        <v>240</v>
      </c>
      <c r="G48" s="182"/>
      <c r="H48" s="182"/>
      <c r="I48" s="182"/>
      <c r="J48" s="184">
        <f t="shared" si="4"/>
        <v>253.70800000000003</v>
      </c>
      <c r="K48" s="184">
        <f t="shared" si="4"/>
        <v>25.38</v>
      </c>
      <c r="L48" s="184">
        <f t="shared" si="4"/>
        <v>35.34</v>
      </c>
    </row>
    <row r="49" spans="1:12" ht="12.75">
      <c r="A49" s="182" t="s">
        <v>235</v>
      </c>
      <c r="B49" s="182">
        <v>65</v>
      </c>
      <c r="C49" s="182">
        <v>2</v>
      </c>
      <c r="D49" s="186" t="s">
        <v>108</v>
      </c>
      <c r="E49" s="182">
        <v>41120</v>
      </c>
      <c r="F49" s="182">
        <v>240</v>
      </c>
      <c r="G49" s="186" t="s">
        <v>245</v>
      </c>
      <c r="H49" s="185"/>
      <c r="I49" s="185"/>
      <c r="J49" s="184">
        <f t="shared" si="4"/>
        <v>253.70800000000003</v>
      </c>
      <c r="K49" s="184">
        <f t="shared" si="4"/>
        <v>25.38</v>
      </c>
      <c r="L49" s="184">
        <f t="shared" si="4"/>
        <v>35.34</v>
      </c>
    </row>
    <row r="50" spans="1:12" ht="12.75">
      <c r="A50" s="182" t="s">
        <v>269</v>
      </c>
      <c r="B50" s="182">
        <v>65</v>
      </c>
      <c r="C50" s="182">
        <v>2</v>
      </c>
      <c r="D50" s="186" t="s">
        <v>108</v>
      </c>
      <c r="E50" s="182">
        <v>41120</v>
      </c>
      <c r="F50" s="182">
        <v>240</v>
      </c>
      <c r="G50" s="186" t="s">
        <v>245</v>
      </c>
      <c r="H50" s="186" t="s">
        <v>246</v>
      </c>
      <c r="I50" s="182"/>
      <c r="J50" s="184">
        <f>прил5!J41</f>
        <v>253.70800000000003</v>
      </c>
      <c r="K50" s="184">
        <f>K51</f>
        <v>25.38</v>
      </c>
      <c r="L50" s="184">
        <f>L51</f>
        <v>35.34</v>
      </c>
    </row>
    <row r="51" spans="1:12" ht="12.75">
      <c r="A51" s="189" t="s">
        <v>398</v>
      </c>
      <c r="B51" s="189">
        <v>65</v>
      </c>
      <c r="C51" s="189">
        <v>2</v>
      </c>
      <c r="D51" s="190" t="s">
        <v>108</v>
      </c>
      <c r="E51" s="189">
        <v>41120</v>
      </c>
      <c r="F51" s="189">
        <v>240</v>
      </c>
      <c r="G51" s="190" t="s">
        <v>245</v>
      </c>
      <c r="H51" s="190" t="s">
        <v>246</v>
      </c>
      <c r="I51" s="189">
        <v>933</v>
      </c>
      <c r="J51" s="191">
        <f>прил5!J41</f>
        <v>253.70800000000003</v>
      </c>
      <c r="K51" s="191">
        <f>прил5!K41</f>
        <v>25.38</v>
      </c>
      <c r="L51" s="191">
        <f>прил5!L41</f>
        <v>35.34</v>
      </c>
    </row>
    <row r="52" spans="1:12" ht="12.75">
      <c r="A52" s="182" t="s">
        <v>352</v>
      </c>
      <c r="B52" s="182">
        <v>65</v>
      </c>
      <c r="C52" s="182">
        <v>2</v>
      </c>
      <c r="D52" s="186" t="s">
        <v>108</v>
      </c>
      <c r="E52" s="182">
        <v>41120</v>
      </c>
      <c r="F52" s="182">
        <v>800</v>
      </c>
      <c r="G52" s="182"/>
      <c r="H52" s="182"/>
      <c r="I52" s="182"/>
      <c r="J52" s="184">
        <f>J53</f>
        <v>29.968999999999998</v>
      </c>
      <c r="K52" s="184">
        <f>K53</f>
        <v>0</v>
      </c>
      <c r="L52" s="184">
        <f>L53</f>
        <v>0</v>
      </c>
    </row>
    <row r="53" spans="1:12" ht="12.75">
      <c r="A53" s="182" t="s">
        <v>206</v>
      </c>
      <c r="B53" s="182">
        <v>65</v>
      </c>
      <c r="C53" s="182">
        <v>2</v>
      </c>
      <c r="D53" s="186" t="s">
        <v>108</v>
      </c>
      <c r="E53" s="182">
        <v>41120</v>
      </c>
      <c r="F53" s="182">
        <v>850</v>
      </c>
      <c r="G53" s="182"/>
      <c r="H53" s="182"/>
      <c r="I53" s="182"/>
      <c r="J53" s="184">
        <f>J54</f>
        <v>29.968999999999998</v>
      </c>
      <c r="K53" s="184">
        <f aca="true" t="shared" si="5" ref="J53:L55">K54</f>
        <v>0</v>
      </c>
      <c r="L53" s="184">
        <f t="shared" si="5"/>
        <v>0</v>
      </c>
    </row>
    <row r="54" spans="1:12" ht="12.75">
      <c r="A54" s="182" t="s">
        <v>235</v>
      </c>
      <c r="B54" s="182">
        <v>65</v>
      </c>
      <c r="C54" s="182">
        <v>2</v>
      </c>
      <c r="D54" s="186" t="s">
        <v>108</v>
      </c>
      <c r="E54" s="182">
        <v>41120</v>
      </c>
      <c r="F54" s="182">
        <v>850</v>
      </c>
      <c r="G54" s="186" t="s">
        <v>245</v>
      </c>
      <c r="H54" s="185"/>
      <c r="I54" s="185"/>
      <c r="J54" s="184">
        <f t="shared" si="5"/>
        <v>29.968999999999998</v>
      </c>
      <c r="K54" s="184">
        <f t="shared" si="5"/>
        <v>0</v>
      </c>
      <c r="L54" s="184">
        <f t="shared" si="5"/>
        <v>0</v>
      </c>
    </row>
    <row r="55" spans="1:12" ht="12.75">
      <c r="A55" s="182" t="s">
        <v>269</v>
      </c>
      <c r="B55" s="182">
        <v>65</v>
      </c>
      <c r="C55" s="182">
        <v>2</v>
      </c>
      <c r="D55" s="186" t="s">
        <v>108</v>
      </c>
      <c r="E55" s="182">
        <v>41120</v>
      </c>
      <c r="F55" s="182">
        <v>850</v>
      </c>
      <c r="G55" s="186" t="s">
        <v>245</v>
      </c>
      <c r="H55" s="186" t="s">
        <v>246</v>
      </c>
      <c r="I55" s="182"/>
      <c r="J55" s="184">
        <f t="shared" si="5"/>
        <v>29.968999999999998</v>
      </c>
      <c r="K55" s="184">
        <f t="shared" si="5"/>
        <v>0</v>
      </c>
      <c r="L55" s="184">
        <f t="shared" si="5"/>
        <v>0</v>
      </c>
    </row>
    <row r="56" spans="1:12" ht="12.75">
      <c r="A56" s="189" t="s">
        <v>398</v>
      </c>
      <c r="B56" s="189">
        <v>65</v>
      </c>
      <c r="C56" s="189">
        <v>2</v>
      </c>
      <c r="D56" s="190" t="s">
        <v>108</v>
      </c>
      <c r="E56" s="189">
        <v>41120</v>
      </c>
      <c r="F56" s="189">
        <v>850</v>
      </c>
      <c r="G56" s="190" t="s">
        <v>245</v>
      </c>
      <c r="H56" s="190" t="s">
        <v>246</v>
      </c>
      <c r="I56" s="189">
        <v>933</v>
      </c>
      <c r="J56" s="191">
        <f>прил5!J42</f>
        <v>29.968999999999998</v>
      </c>
      <c r="K56" s="191">
        <v>0</v>
      </c>
      <c r="L56" s="191">
        <v>0</v>
      </c>
    </row>
    <row r="57" spans="1:12" ht="25.5">
      <c r="A57" s="187" t="s">
        <v>106</v>
      </c>
      <c r="B57" s="187">
        <v>89</v>
      </c>
      <c r="C57" s="187">
        <v>1</v>
      </c>
      <c r="D57" s="187"/>
      <c r="E57" s="187"/>
      <c r="F57" s="187"/>
      <c r="G57" s="187"/>
      <c r="H57" s="187"/>
      <c r="I57" s="187"/>
      <c r="J57" s="188">
        <f>J58+J79+J84+J89+J93+J99+J105+J121+J126+J131+J136+J141+J146+J156+J158+J151</f>
        <v>1095.2369999999999</v>
      </c>
      <c r="K57" s="188">
        <f>K58+K79+K84+K89+K93+K99+K105+K121+K126+K131+K136+K141+K146+K156+K158+K151</f>
        <v>793.4</v>
      </c>
      <c r="L57" s="188">
        <f>L58+L79+L84+L89+L93+L99+L105+L121+L126+L131+L136+L141+L146+L156+L158+L151</f>
        <v>796.2</v>
      </c>
    </row>
    <row r="58" spans="1:12" ht="51">
      <c r="A58" s="182" t="s">
        <v>330</v>
      </c>
      <c r="B58" s="182">
        <v>89</v>
      </c>
      <c r="C58" s="182">
        <v>1</v>
      </c>
      <c r="D58" s="186" t="s">
        <v>108</v>
      </c>
      <c r="E58" s="179">
        <v>44100</v>
      </c>
      <c r="F58" s="179"/>
      <c r="G58" s="179"/>
      <c r="H58" s="179"/>
      <c r="I58" s="179"/>
      <c r="J58" s="181">
        <f>прил5!J44</f>
        <v>42.21</v>
      </c>
      <c r="K58" s="181">
        <f>K59+K69+K64+K74</f>
        <v>42.199999999999996</v>
      </c>
      <c r="L58" s="181">
        <f>L59+L69+L64+L74</f>
        <v>42.199999999999996</v>
      </c>
    </row>
    <row r="59" spans="1:12" ht="51">
      <c r="A59" s="182" t="s">
        <v>330</v>
      </c>
      <c r="B59" s="182">
        <v>89</v>
      </c>
      <c r="C59" s="182">
        <v>1</v>
      </c>
      <c r="D59" s="186" t="s">
        <v>108</v>
      </c>
      <c r="E59" s="182">
        <v>44101</v>
      </c>
      <c r="F59" s="182">
        <v>100</v>
      </c>
      <c r="G59" s="182"/>
      <c r="H59" s="182"/>
      <c r="I59" s="182"/>
      <c r="J59" s="184">
        <f>J60</f>
        <v>18.221</v>
      </c>
      <c r="K59" s="184">
        <f aca="true" t="shared" si="6" ref="J59:L72">K60</f>
        <v>18.2</v>
      </c>
      <c r="L59" s="184">
        <f t="shared" si="6"/>
        <v>18.2</v>
      </c>
    </row>
    <row r="60" spans="1:12" ht="12.75">
      <c r="A60" s="182" t="s">
        <v>201</v>
      </c>
      <c r="B60" s="182">
        <v>89</v>
      </c>
      <c r="C60" s="182">
        <v>1</v>
      </c>
      <c r="D60" s="186" t="s">
        <v>108</v>
      </c>
      <c r="E60" s="182">
        <v>44101</v>
      </c>
      <c r="F60" s="182">
        <v>120</v>
      </c>
      <c r="G60" s="182"/>
      <c r="H60" s="182"/>
      <c r="I60" s="182"/>
      <c r="J60" s="184">
        <f>J61</f>
        <v>18.221</v>
      </c>
      <c r="K60" s="184">
        <f t="shared" si="6"/>
        <v>18.2</v>
      </c>
      <c r="L60" s="184">
        <f t="shared" si="6"/>
        <v>18.2</v>
      </c>
    </row>
    <row r="61" spans="1:12" ht="25.5">
      <c r="A61" s="182" t="s">
        <v>226</v>
      </c>
      <c r="B61" s="182">
        <v>89</v>
      </c>
      <c r="C61" s="182">
        <v>1</v>
      </c>
      <c r="D61" s="186" t="s">
        <v>108</v>
      </c>
      <c r="E61" s="182">
        <v>44101</v>
      </c>
      <c r="F61" s="182">
        <v>120</v>
      </c>
      <c r="G61" s="186" t="s">
        <v>245</v>
      </c>
      <c r="H61" s="185"/>
      <c r="I61" s="185"/>
      <c r="J61" s="184">
        <f t="shared" si="6"/>
        <v>18.221</v>
      </c>
      <c r="K61" s="184">
        <f t="shared" si="6"/>
        <v>18.2</v>
      </c>
      <c r="L61" s="184">
        <f t="shared" si="6"/>
        <v>18.2</v>
      </c>
    </row>
    <row r="62" spans="1:12" ht="12.75">
      <c r="A62" s="182" t="s">
        <v>269</v>
      </c>
      <c r="B62" s="182">
        <v>89</v>
      </c>
      <c r="C62" s="182">
        <v>1</v>
      </c>
      <c r="D62" s="186" t="s">
        <v>108</v>
      </c>
      <c r="E62" s="182">
        <v>44101</v>
      </c>
      <c r="F62" s="182">
        <v>120</v>
      </c>
      <c r="G62" s="186" t="s">
        <v>245</v>
      </c>
      <c r="H62" s="186" t="s">
        <v>246</v>
      </c>
      <c r="I62" s="182"/>
      <c r="J62" s="184">
        <f>J63</f>
        <v>18.221</v>
      </c>
      <c r="K62" s="184">
        <f t="shared" si="6"/>
        <v>18.2</v>
      </c>
      <c r="L62" s="184">
        <f t="shared" si="6"/>
        <v>18.2</v>
      </c>
    </row>
    <row r="63" spans="1:12" ht="12.75">
      <c r="A63" s="189" t="s">
        <v>398</v>
      </c>
      <c r="B63" s="189">
        <v>89</v>
      </c>
      <c r="C63" s="189">
        <v>1</v>
      </c>
      <c r="D63" s="190" t="s">
        <v>108</v>
      </c>
      <c r="E63" s="189">
        <v>44101</v>
      </c>
      <c r="F63" s="189">
        <v>120</v>
      </c>
      <c r="G63" s="190" t="s">
        <v>245</v>
      </c>
      <c r="H63" s="190" t="s">
        <v>246</v>
      </c>
      <c r="I63" s="189">
        <v>933</v>
      </c>
      <c r="J63" s="191">
        <f>прил5!J46</f>
        <v>18.221</v>
      </c>
      <c r="K63" s="191">
        <f>прил5!K46</f>
        <v>18.2</v>
      </c>
      <c r="L63" s="191">
        <f>прил5!L46</f>
        <v>18.2</v>
      </c>
    </row>
    <row r="64" spans="1:12" ht="25.5">
      <c r="A64" s="182" t="s">
        <v>351</v>
      </c>
      <c r="B64" s="182">
        <v>89</v>
      </c>
      <c r="C64" s="182">
        <v>1</v>
      </c>
      <c r="D64" s="186" t="s">
        <v>108</v>
      </c>
      <c r="E64" s="182">
        <v>44101</v>
      </c>
      <c r="F64" s="182">
        <v>200</v>
      </c>
      <c r="G64" s="182"/>
      <c r="H64" s="182"/>
      <c r="I64" s="182"/>
      <c r="J64" s="184">
        <f>J65</f>
        <v>2.884</v>
      </c>
      <c r="K64" s="184">
        <f t="shared" si="6"/>
        <v>2.9</v>
      </c>
      <c r="L64" s="184">
        <f t="shared" si="6"/>
        <v>2.9</v>
      </c>
    </row>
    <row r="65" spans="1:12" ht="12.75">
      <c r="A65" s="182" t="s">
        <v>225</v>
      </c>
      <c r="B65" s="182">
        <v>89</v>
      </c>
      <c r="C65" s="182">
        <v>1</v>
      </c>
      <c r="D65" s="186" t="s">
        <v>108</v>
      </c>
      <c r="E65" s="182">
        <v>44101</v>
      </c>
      <c r="F65" s="182">
        <v>240</v>
      </c>
      <c r="G65" s="182"/>
      <c r="H65" s="182"/>
      <c r="I65" s="182"/>
      <c r="J65" s="184">
        <f>J66</f>
        <v>2.884</v>
      </c>
      <c r="K65" s="184">
        <f t="shared" si="6"/>
        <v>2.9</v>
      </c>
      <c r="L65" s="184">
        <f t="shared" si="6"/>
        <v>2.9</v>
      </c>
    </row>
    <row r="66" spans="1:12" ht="25.5">
      <c r="A66" s="182" t="s">
        <v>226</v>
      </c>
      <c r="B66" s="182">
        <v>89</v>
      </c>
      <c r="C66" s="182">
        <v>1</v>
      </c>
      <c r="D66" s="186" t="s">
        <v>108</v>
      </c>
      <c r="E66" s="182">
        <v>44101</v>
      </c>
      <c r="F66" s="182">
        <v>240</v>
      </c>
      <c r="G66" s="186" t="s">
        <v>245</v>
      </c>
      <c r="H66" s="185"/>
      <c r="I66" s="185"/>
      <c r="J66" s="184">
        <f t="shared" si="6"/>
        <v>2.884</v>
      </c>
      <c r="K66" s="184">
        <f t="shared" si="6"/>
        <v>2.9</v>
      </c>
      <c r="L66" s="184">
        <f t="shared" si="6"/>
        <v>2.9</v>
      </c>
    </row>
    <row r="67" spans="1:12" ht="12.75">
      <c r="A67" s="182" t="s">
        <v>269</v>
      </c>
      <c r="B67" s="182">
        <v>89</v>
      </c>
      <c r="C67" s="182">
        <v>1</v>
      </c>
      <c r="D67" s="186" t="s">
        <v>108</v>
      </c>
      <c r="E67" s="182">
        <v>44101</v>
      </c>
      <c r="F67" s="182">
        <v>240</v>
      </c>
      <c r="G67" s="186" t="s">
        <v>245</v>
      </c>
      <c r="H67" s="186" t="s">
        <v>246</v>
      </c>
      <c r="I67" s="182"/>
      <c r="J67" s="184">
        <f>J68</f>
        <v>2.884</v>
      </c>
      <c r="K67" s="184">
        <f t="shared" si="6"/>
        <v>2.9</v>
      </c>
      <c r="L67" s="184">
        <f t="shared" si="6"/>
        <v>2.9</v>
      </c>
    </row>
    <row r="68" spans="1:12" ht="12.75">
      <c r="A68" s="189" t="s">
        <v>398</v>
      </c>
      <c r="B68" s="189">
        <v>89</v>
      </c>
      <c r="C68" s="189">
        <v>1</v>
      </c>
      <c r="D68" s="190" t="s">
        <v>108</v>
      </c>
      <c r="E68" s="189">
        <v>44101</v>
      </c>
      <c r="F68" s="189">
        <v>240</v>
      </c>
      <c r="G68" s="190" t="s">
        <v>245</v>
      </c>
      <c r="H68" s="190" t="s">
        <v>246</v>
      </c>
      <c r="I68" s="189">
        <v>933</v>
      </c>
      <c r="J68" s="191">
        <f>прил5!J48</f>
        <v>2.884</v>
      </c>
      <c r="K68" s="191">
        <f>прил5!K48</f>
        <v>2.9</v>
      </c>
      <c r="L68" s="191">
        <f>прил5!L48</f>
        <v>2.9</v>
      </c>
    </row>
    <row r="69" spans="1:12" ht="51">
      <c r="A69" s="182" t="s">
        <v>331</v>
      </c>
      <c r="B69" s="182">
        <v>89</v>
      </c>
      <c r="C69" s="182">
        <v>1</v>
      </c>
      <c r="D69" s="186" t="s">
        <v>108</v>
      </c>
      <c r="E69" s="182">
        <v>44106</v>
      </c>
      <c r="F69" s="182">
        <v>100</v>
      </c>
      <c r="G69" s="182"/>
      <c r="H69" s="182"/>
      <c r="I69" s="182"/>
      <c r="J69" s="184">
        <f>J70</f>
        <v>18.221</v>
      </c>
      <c r="K69" s="184">
        <f t="shared" si="6"/>
        <v>18.2</v>
      </c>
      <c r="L69" s="184">
        <f t="shared" si="6"/>
        <v>18.2</v>
      </c>
    </row>
    <row r="70" spans="1:12" ht="12.75">
      <c r="A70" s="182" t="s">
        <v>201</v>
      </c>
      <c r="B70" s="182">
        <v>89</v>
      </c>
      <c r="C70" s="182">
        <v>1</v>
      </c>
      <c r="D70" s="186" t="s">
        <v>108</v>
      </c>
      <c r="E70" s="182">
        <v>44106</v>
      </c>
      <c r="F70" s="182">
        <v>120</v>
      </c>
      <c r="G70" s="182"/>
      <c r="H70" s="182"/>
      <c r="I70" s="182"/>
      <c r="J70" s="184">
        <f>J71</f>
        <v>18.221</v>
      </c>
      <c r="K70" s="184">
        <f t="shared" si="6"/>
        <v>18.2</v>
      </c>
      <c r="L70" s="184">
        <f t="shared" si="6"/>
        <v>18.2</v>
      </c>
    </row>
    <row r="71" spans="1:12" ht="25.5">
      <c r="A71" s="182" t="s">
        <v>226</v>
      </c>
      <c r="B71" s="182">
        <v>89</v>
      </c>
      <c r="C71" s="182">
        <v>1</v>
      </c>
      <c r="D71" s="186" t="s">
        <v>108</v>
      </c>
      <c r="E71" s="182">
        <v>44106</v>
      </c>
      <c r="F71" s="182">
        <v>120</v>
      </c>
      <c r="G71" s="186" t="s">
        <v>245</v>
      </c>
      <c r="H71" s="185"/>
      <c r="I71" s="185"/>
      <c r="J71" s="184">
        <f t="shared" si="6"/>
        <v>18.221</v>
      </c>
      <c r="K71" s="184">
        <f t="shared" si="6"/>
        <v>18.2</v>
      </c>
      <c r="L71" s="184">
        <f t="shared" si="6"/>
        <v>18.2</v>
      </c>
    </row>
    <row r="72" spans="1:12" ht="12.75">
      <c r="A72" s="182" t="s">
        <v>269</v>
      </c>
      <c r="B72" s="182">
        <v>89</v>
      </c>
      <c r="C72" s="182">
        <v>1</v>
      </c>
      <c r="D72" s="186" t="s">
        <v>108</v>
      </c>
      <c r="E72" s="182">
        <v>44106</v>
      </c>
      <c r="F72" s="182">
        <v>120</v>
      </c>
      <c r="G72" s="186" t="s">
        <v>245</v>
      </c>
      <c r="H72" s="186" t="s">
        <v>246</v>
      </c>
      <c r="I72" s="182"/>
      <c r="J72" s="184">
        <f>J73</f>
        <v>18.221</v>
      </c>
      <c r="K72" s="184">
        <f t="shared" si="6"/>
        <v>18.2</v>
      </c>
      <c r="L72" s="184">
        <f t="shared" si="6"/>
        <v>18.2</v>
      </c>
    </row>
    <row r="73" spans="1:12" ht="12.75">
      <c r="A73" s="189" t="s">
        <v>398</v>
      </c>
      <c r="B73" s="189">
        <v>89</v>
      </c>
      <c r="C73" s="189">
        <v>1</v>
      </c>
      <c r="D73" s="190" t="s">
        <v>108</v>
      </c>
      <c r="E73" s="189">
        <v>44106</v>
      </c>
      <c r="F73" s="189">
        <v>120</v>
      </c>
      <c r="G73" s="190" t="s">
        <v>245</v>
      </c>
      <c r="H73" s="190" t="s">
        <v>246</v>
      </c>
      <c r="I73" s="189">
        <v>933</v>
      </c>
      <c r="J73" s="191">
        <f>прил5!J51</f>
        <v>18.221</v>
      </c>
      <c r="K73" s="191">
        <f>прил5!K51</f>
        <v>18.2</v>
      </c>
      <c r="L73" s="191">
        <f>прил5!L51</f>
        <v>18.2</v>
      </c>
    </row>
    <row r="74" spans="1:12" ht="25.5">
      <c r="A74" s="182" t="s">
        <v>351</v>
      </c>
      <c r="B74" s="182">
        <v>89</v>
      </c>
      <c r="C74" s="182">
        <v>1</v>
      </c>
      <c r="D74" s="186" t="s">
        <v>108</v>
      </c>
      <c r="E74" s="182">
        <v>44106</v>
      </c>
      <c r="F74" s="182">
        <v>200</v>
      </c>
      <c r="G74" s="182"/>
      <c r="H74" s="182"/>
      <c r="I74" s="182"/>
      <c r="J74" s="184">
        <f>J75</f>
        <v>2.884</v>
      </c>
      <c r="K74" s="184">
        <f aca="true" t="shared" si="7" ref="J74:L91">K75</f>
        <v>2.9</v>
      </c>
      <c r="L74" s="184">
        <f t="shared" si="7"/>
        <v>2.9</v>
      </c>
    </row>
    <row r="75" spans="1:12" ht="12.75">
      <c r="A75" s="182" t="s">
        <v>225</v>
      </c>
      <c r="B75" s="182">
        <v>89</v>
      </c>
      <c r="C75" s="182">
        <v>1</v>
      </c>
      <c r="D75" s="186" t="s">
        <v>108</v>
      </c>
      <c r="E75" s="182">
        <v>44106</v>
      </c>
      <c r="F75" s="182">
        <v>240</v>
      </c>
      <c r="G75" s="182"/>
      <c r="H75" s="182"/>
      <c r="I75" s="182"/>
      <c r="J75" s="184">
        <f>J76</f>
        <v>2.884</v>
      </c>
      <c r="K75" s="184">
        <f t="shared" si="7"/>
        <v>2.9</v>
      </c>
      <c r="L75" s="184">
        <f t="shared" si="7"/>
        <v>2.9</v>
      </c>
    </row>
    <row r="76" spans="1:12" ht="25.5">
      <c r="A76" s="182" t="s">
        <v>226</v>
      </c>
      <c r="B76" s="182">
        <v>89</v>
      </c>
      <c r="C76" s="182">
        <v>1</v>
      </c>
      <c r="D76" s="186" t="s">
        <v>108</v>
      </c>
      <c r="E76" s="182">
        <v>44106</v>
      </c>
      <c r="F76" s="182">
        <v>240</v>
      </c>
      <c r="G76" s="186" t="s">
        <v>245</v>
      </c>
      <c r="H76" s="185"/>
      <c r="I76" s="185"/>
      <c r="J76" s="184">
        <f t="shared" si="7"/>
        <v>2.884</v>
      </c>
      <c r="K76" s="184">
        <f t="shared" si="7"/>
        <v>2.9</v>
      </c>
      <c r="L76" s="184">
        <f t="shared" si="7"/>
        <v>2.9</v>
      </c>
    </row>
    <row r="77" spans="1:12" ht="12.75">
      <c r="A77" s="182" t="s">
        <v>269</v>
      </c>
      <c r="B77" s="182">
        <v>89</v>
      </c>
      <c r="C77" s="182">
        <v>1</v>
      </c>
      <c r="D77" s="186" t="s">
        <v>108</v>
      </c>
      <c r="E77" s="182">
        <v>44106</v>
      </c>
      <c r="F77" s="182">
        <v>240</v>
      </c>
      <c r="G77" s="186" t="s">
        <v>245</v>
      </c>
      <c r="H77" s="186" t="s">
        <v>246</v>
      </c>
      <c r="I77" s="182"/>
      <c r="J77" s="184">
        <f>J78</f>
        <v>2.884</v>
      </c>
      <c r="K77" s="184">
        <f t="shared" si="7"/>
        <v>2.9</v>
      </c>
      <c r="L77" s="184">
        <f t="shared" si="7"/>
        <v>2.9</v>
      </c>
    </row>
    <row r="78" spans="1:12" ht="12.75">
      <c r="A78" s="189" t="s">
        <v>398</v>
      </c>
      <c r="B78" s="189">
        <v>89</v>
      </c>
      <c r="C78" s="189">
        <v>1</v>
      </c>
      <c r="D78" s="190" t="s">
        <v>108</v>
      </c>
      <c r="E78" s="189">
        <v>44106</v>
      </c>
      <c r="F78" s="189">
        <v>240</v>
      </c>
      <c r="G78" s="190" t="s">
        <v>245</v>
      </c>
      <c r="H78" s="190" t="s">
        <v>246</v>
      </c>
      <c r="I78" s="189">
        <v>933</v>
      </c>
      <c r="J78" s="191">
        <f>прил5!J53</f>
        <v>2.884</v>
      </c>
      <c r="K78" s="191">
        <f>прил5!K53</f>
        <v>2.9</v>
      </c>
      <c r="L78" s="191">
        <f>прил5!L53</f>
        <v>2.9</v>
      </c>
    </row>
    <row r="79" spans="1:12" ht="25.5">
      <c r="A79" s="186" t="s">
        <v>351</v>
      </c>
      <c r="B79" s="186">
        <v>89</v>
      </c>
      <c r="C79" s="186">
        <v>1</v>
      </c>
      <c r="D79" s="186" t="s">
        <v>108</v>
      </c>
      <c r="E79" s="179">
        <v>77150</v>
      </c>
      <c r="F79" s="179">
        <v>200</v>
      </c>
      <c r="G79" s="179"/>
      <c r="H79" s="179"/>
      <c r="I79" s="179"/>
      <c r="J79" s="194">
        <f>J80</f>
        <v>21.105</v>
      </c>
      <c r="K79" s="194">
        <f t="shared" si="7"/>
        <v>21.099999999999998</v>
      </c>
      <c r="L79" s="194">
        <f t="shared" si="7"/>
        <v>21.099999999999998</v>
      </c>
    </row>
    <row r="80" spans="1:12" ht="25.5">
      <c r="A80" s="182" t="s">
        <v>202</v>
      </c>
      <c r="B80" s="182">
        <v>89</v>
      </c>
      <c r="C80" s="182">
        <v>1</v>
      </c>
      <c r="D80" s="186" t="s">
        <v>108</v>
      </c>
      <c r="E80" s="182">
        <v>77150</v>
      </c>
      <c r="F80" s="182">
        <v>240</v>
      </c>
      <c r="G80" s="182"/>
      <c r="H80" s="182"/>
      <c r="I80" s="182"/>
      <c r="J80" s="184">
        <f>J81</f>
        <v>21.105</v>
      </c>
      <c r="K80" s="184">
        <f t="shared" si="7"/>
        <v>21.099999999999998</v>
      </c>
      <c r="L80" s="184">
        <f t="shared" si="7"/>
        <v>21.099999999999998</v>
      </c>
    </row>
    <row r="81" spans="1:12" ht="63.75">
      <c r="A81" s="182" t="s">
        <v>353</v>
      </c>
      <c r="B81" s="182">
        <v>89</v>
      </c>
      <c r="C81" s="182">
        <v>1</v>
      </c>
      <c r="D81" s="186" t="s">
        <v>108</v>
      </c>
      <c r="E81" s="182">
        <v>77150</v>
      </c>
      <c r="F81" s="182">
        <v>240</v>
      </c>
      <c r="G81" s="186" t="s">
        <v>245</v>
      </c>
      <c r="H81" s="185"/>
      <c r="I81" s="185"/>
      <c r="J81" s="184">
        <f t="shared" si="7"/>
        <v>21.105</v>
      </c>
      <c r="K81" s="184">
        <f t="shared" si="7"/>
        <v>21.099999999999998</v>
      </c>
      <c r="L81" s="184">
        <f t="shared" si="7"/>
        <v>21.099999999999998</v>
      </c>
    </row>
    <row r="82" spans="1:12" ht="25.5">
      <c r="A82" s="182" t="s">
        <v>399</v>
      </c>
      <c r="B82" s="182">
        <v>89</v>
      </c>
      <c r="C82" s="182">
        <v>1</v>
      </c>
      <c r="D82" s="186" t="s">
        <v>108</v>
      </c>
      <c r="E82" s="182">
        <v>77150</v>
      </c>
      <c r="F82" s="182">
        <v>240</v>
      </c>
      <c r="G82" s="186" t="s">
        <v>245</v>
      </c>
      <c r="H82" s="186" t="s">
        <v>246</v>
      </c>
      <c r="I82" s="182"/>
      <c r="J82" s="184">
        <f>J83</f>
        <v>21.105</v>
      </c>
      <c r="K82" s="184">
        <f t="shared" si="7"/>
        <v>21.099999999999998</v>
      </c>
      <c r="L82" s="184">
        <f t="shared" si="7"/>
        <v>21.099999999999998</v>
      </c>
    </row>
    <row r="83" spans="1:12" ht="12.75">
      <c r="A83" s="189" t="s">
        <v>398</v>
      </c>
      <c r="B83" s="189">
        <v>89</v>
      </c>
      <c r="C83" s="189">
        <v>1</v>
      </c>
      <c r="D83" s="190" t="s">
        <v>108</v>
      </c>
      <c r="E83" s="189">
        <v>77150</v>
      </c>
      <c r="F83" s="189">
        <v>240</v>
      </c>
      <c r="G83" s="190" t="s">
        <v>245</v>
      </c>
      <c r="H83" s="190" t="s">
        <v>246</v>
      </c>
      <c r="I83" s="189">
        <v>933</v>
      </c>
      <c r="J83" s="191">
        <f>прил5!J50</f>
        <v>21.105</v>
      </c>
      <c r="K83" s="191">
        <f>прил5!K50</f>
        <v>21.099999999999998</v>
      </c>
      <c r="L83" s="191">
        <f>прил5!L50</f>
        <v>21.099999999999998</v>
      </c>
    </row>
    <row r="84" spans="1:12" ht="12.75">
      <c r="A84" s="186" t="s">
        <v>354</v>
      </c>
      <c r="B84" s="186">
        <v>89</v>
      </c>
      <c r="C84" s="186">
        <v>1</v>
      </c>
      <c r="D84" s="186" t="s">
        <v>108</v>
      </c>
      <c r="E84" s="179">
        <v>44202</v>
      </c>
      <c r="F84" s="179">
        <v>500</v>
      </c>
      <c r="G84" s="179"/>
      <c r="H84" s="179"/>
      <c r="I84" s="179"/>
      <c r="J84" s="194">
        <f>J85</f>
        <v>0.4</v>
      </c>
      <c r="K84" s="194">
        <f t="shared" si="7"/>
        <v>0.4</v>
      </c>
      <c r="L84" s="194">
        <f t="shared" si="7"/>
        <v>0.4</v>
      </c>
    </row>
    <row r="85" spans="1:12" ht="12.75">
      <c r="A85" s="182" t="s">
        <v>95</v>
      </c>
      <c r="B85" s="182">
        <v>89</v>
      </c>
      <c r="C85" s="182">
        <v>1</v>
      </c>
      <c r="D85" s="186" t="s">
        <v>108</v>
      </c>
      <c r="E85" s="182">
        <v>44202</v>
      </c>
      <c r="F85" s="182">
        <v>540</v>
      </c>
      <c r="G85" s="182"/>
      <c r="H85" s="182"/>
      <c r="I85" s="182"/>
      <c r="J85" s="184">
        <f>J86</f>
        <v>0.4</v>
      </c>
      <c r="K85" s="184">
        <f t="shared" si="7"/>
        <v>0.4</v>
      </c>
      <c r="L85" s="184">
        <f t="shared" si="7"/>
        <v>0.4</v>
      </c>
    </row>
    <row r="86" spans="1:12" ht="25.5">
      <c r="A86" s="182" t="s">
        <v>286</v>
      </c>
      <c r="B86" s="182">
        <v>89</v>
      </c>
      <c r="C86" s="182">
        <v>1</v>
      </c>
      <c r="D86" s="186" t="s">
        <v>108</v>
      </c>
      <c r="E86" s="182">
        <v>44202</v>
      </c>
      <c r="F86" s="182">
        <v>540</v>
      </c>
      <c r="G86" s="186" t="s">
        <v>245</v>
      </c>
      <c r="H86" s="185"/>
      <c r="I86" s="185"/>
      <c r="J86" s="184">
        <f t="shared" si="7"/>
        <v>0.4</v>
      </c>
      <c r="K86" s="184">
        <f t="shared" si="7"/>
        <v>0.4</v>
      </c>
      <c r="L86" s="184">
        <f t="shared" si="7"/>
        <v>0.4</v>
      </c>
    </row>
    <row r="87" spans="1:12" ht="25.5">
      <c r="A87" s="182" t="s">
        <v>399</v>
      </c>
      <c r="B87" s="182">
        <v>89</v>
      </c>
      <c r="C87" s="182">
        <v>1</v>
      </c>
      <c r="D87" s="186" t="s">
        <v>108</v>
      </c>
      <c r="E87" s="182">
        <v>44202</v>
      </c>
      <c r="F87" s="182">
        <v>540</v>
      </c>
      <c r="G87" s="186" t="s">
        <v>245</v>
      </c>
      <c r="H87" s="186" t="s">
        <v>285</v>
      </c>
      <c r="I87" s="182"/>
      <c r="J87" s="184">
        <f>J88</f>
        <v>0.4</v>
      </c>
      <c r="K87" s="184">
        <f t="shared" si="7"/>
        <v>0.4</v>
      </c>
      <c r="L87" s="184">
        <f t="shared" si="7"/>
        <v>0.4</v>
      </c>
    </row>
    <row r="88" spans="1:12" ht="12.75">
      <c r="A88" s="189" t="s">
        <v>398</v>
      </c>
      <c r="B88" s="189">
        <v>89</v>
      </c>
      <c r="C88" s="189">
        <v>1</v>
      </c>
      <c r="D88" s="190" t="s">
        <v>108</v>
      </c>
      <c r="E88" s="189">
        <v>44202</v>
      </c>
      <c r="F88" s="189">
        <v>540</v>
      </c>
      <c r="G88" s="190" t="s">
        <v>245</v>
      </c>
      <c r="H88" s="190" t="s">
        <v>285</v>
      </c>
      <c r="I88" s="189">
        <v>933</v>
      </c>
      <c r="J88" s="191">
        <f>прил5!J55</f>
        <v>0.4</v>
      </c>
      <c r="K88" s="191">
        <f>прил5!K55</f>
        <v>0.4</v>
      </c>
      <c r="L88" s="191">
        <f>прил5!L55</f>
        <v>0.4</v>
      </c>
    </row>
    <row r="89" spans="1:12" ht="12.75">
      <c r="A89" s="182" t="s">
        <v>355</v>
      </c>
      <c r="B89" s="182">
        <v>89</v>
      </c>
      <c r="C89" s="182">
        <v>1</v>
      </c>
      <c r="D89" s="186" t="s">
        <v>108</v>
      </c>
      <c r="E89" s="179">
        <v>41180</v>
      </c>
      <c r="F89" s="179">
        <v>800</v>
      </c>
      <c r="G89" s="179"/>
      <c r="H89" s="179"/>
      <c r="I89" s="179"/>
      <c r="J89" s="193">
        <f aca="true" t="shared" si="8" ref="J89:L90">J90</f>
        <v>0</v>
      </c>
      <c r="K89" s="193">
        <f t="shared" si="8"/>
        <v>0</v>
      </c>
      <c r="L89" s="193">
        <f t="shared" si="8"/>
        <v>0</v>
      </c>
    </row>
    <row r="90" spans="1:12" ht="12.75">
      <c r="A90" s="182" t="s">
        <v>154</v>
      </c>
      <c r="B90" s="182">
        <v>89</v>
      </c>
      <c r="C90" s="182">
        <v>1</v>
      </c>
      <c r="D90" s="186" t="s">
        <v>108</v>
      </c>
      <c r="E90" s="182">
        <v>41180</v>
      </c>
      <c r="F90" s="182">
        <v>870</v>
      </c>
      <c r="G90" s="186"/>
      <c r="H90" s="186"/>
      <c r="I90" s="182"/>
      <c r="J90" s="184">
        <f t="shared" si="8"/>
        <v>0</v>
      </c>
      <c r="K90" s="184">
        <f t="shared" si="8"/>
        <v>0</v>
      </c>
      <c r="L90" s="184">
        <f t="shared" si="8"/>
        <v>0</v>
      </c>
    </row>
    <row r="91" spans="1:12" ht="25.5">
      <c r="A91" s="182" t="s">
        <v>399</v>
      </c>
      <c r="B91" s="182">
        <v>89</v>
      </c>
      <c r="C91" s="182">
        <v>1</v>
      </c>
      <c r="D91" s="186" t="s">
        <v>108</v>
      </c>
      <c r="E91" s="182">
        <v>41180</v>
      </c>
      <c r="F91" s="182">
        <v>870</v>
      </c>
      <c r="G91" s="186" t="s">
        <v>245</v>
      </c>
      <c r="H91" s="186" t="s">
        <v>180</v>
      </c>
      <c r="I91" s="182"/>
      <c r="J91" s="184">
        <f>J92</f>
        <v>0</v>
      </c>
      <c r="K91" s="184">
        <f t="shared" si="7"/>
        <v>0</v>
      </c>
      <c r="L91" s="184">
        <f t="shared" si="7"/>
        <v>0</v>
      </c>
    </row>
    <row r="92" spans="1:12" ht="12.75">
      <c r="A92" s="189" t="s">
        <v>398</v>
      </c>
      <c r="B92" s="189">
        <v>89</v>
      </c>
      <c r="C92" s="189">
        <v>1</v>
      </c>
      <c r="D92" s="190" t="s">
        <v>108</v>
      </c>
      <c r="E92" s="189">
        <v>41180</v>
      </c>
      <c r="F92" s="189">
        <v>870</v>
      </c>
      <c r="G92" s="190" t="s">
        <v>245</v>
      </c>
      <c r="H92" s="190" t="s">
        <v>180</v>
      </c>
      <c r="I92" s="189">
        <v>933</v>
      </c>
      <c r="J92" s="191">
        <f>прил5!J67</f>
        <v>0</v>
      </c>
      <c r="K92" s="191">
        <f>прил5!K67</f>
        <v>0</v>
      </c>
      <c r="L92" s="191">
        <f>прил5!L67</f>
        <v>0</v>
      </c>
    </row>
    <row r="93" spans="1:12" ht="12.75">
      <c r="A93" s="182" t="s">
        <v>182</v>
      </c>
      <c r="B93" s="182">
        <v>89</v>
      </c>
      <c r="C93" s="182">
        <v>1</v>
      </c>
      <c r="D93" s="186" t="s">
        <v>108</v>
      </c>
      <c r="E93" s="179">
        <v>41220</v>
      </c>
      <c r="F93" s="179"/>
      <c r="G93" s="179"/>
      <c r="H93" s="179"/>
      <c r="I93" s="179"/>
      <c r="J93" s="181">
        <f>J94</f>
        <v>0</v>
      </c>
      <c r="K93" s="181">
        <f>K94</f>
        <v>0</v>
      </c>
      <c r="L93" s="181">
        <f>L94</f>
        <v>0</v>
      </c>
    </row>
    <row r="94" spans="1:12" ht="12.75">
      <c r="A94" s="182" t="s">
        <v>205</v>
      </c>
      <c r="B94" s="182">
        <v>89</v>
      </c>
      <c r="C94" s="182">
        <v>1</v>
      </c>
      <c r="D94" s="186" t="s">
        <v>108</v>
      </c>
      <c r="E94" s="182">
        <v>41220</v>
      </c>
      <c r="F94" s="182">
        <v>800</v>
      </c>
      <c r="G94" s="182"/>
      <c r="H94" s="182"/>
      <c r="I94" s="182"/>
      <c r="J94" s="184">
        <f>J95</f>
        <v>0</v>
      </c>
      <c r="K94" s="184">
        <f aca="true" t="shared" si="9" ref="J94:L103">K95</f>
        <v>0</v>
      </c>
      <c r="L94" s="184">
        <f t="shared" si="9"/>
        <v>0</v>
      </c>
    </row>
    <row r="95" spans="1:12" ht="25.5">
      <c r="A95" s="182" t="s">
        <v>257</v>
      </c>
      <c r="B95" s="182">
        <v>89</v>
      </c>
      <c r="C95" s="182">
        <v>1</v>
      </c>
      <c r="D95" s="186" t="s">
        <v>108</v>
      </c>
      <c r="E95" s="182">
        <v>41220</v>
      </c>
      <c r="F95" s="182">
        <v>830</v>
      </c>
      <c r="G95" s="182"/>
      <c r="H95" s="182"/>
      <c r="I95" s="182"/>
      <c r="J95" s="184">
        <f>J96</f>
        <v>0</v>
      </c>
      <c r="K95" s="184">
        <f t="shared" si="9"/>
        <v>0</v>
      </c>
      <c r="L95" s="184">
        <f t="shared" si="9"/>
        <v>0</v>
      </c>
    </row>
    <row r="96" spans="1:12" ht="12.75">
      <c r="A96" s="182" t="s">
        <v>182</v>
      </c>
      <c r="B96" s="182">
        <v>89</v>
      </c>
      <c r="C96" s="182">
        <v>1</v>
      </c>
      <c r="D96" s="186" t="s">
        <v>108</v>
      </c>
      <c r="E96" s="182">
        <v>41220</v>
      </c>
      <c r="F96" s="182">
        <v>830</v>
      </c>
      <c r="G96" s="186" t="s">
        <v>245</v>
      </c>
      <c r="H96" s="185"/>
      <c r="I96" s="185"/>
      <c r="J96" s="184">
        <f t="shared" si="9"/>
        <v>0</v>
      </c>
      <c r="K96" s="184">
        <f t="shared" si="9"/>
        <v>0</v>
      </c>
      <c r="L96" s="184">
        <f t="shared" si="9"/>
        <v>0</v>
      </c>
    </row>
    <row r="97" spans="1:12" ht="38.25">
      <c r="A97" s="182" t="s">
        <v>33</v>
      </c>
      <c r="B97" s="182">
        <v>89</v>
      </c>
      <c r="C97" s="182">
        <v>1</v>
      </c>
      <c r="D97" s="186" t="s">
        <v>108</v>
      </c>
      <c r="E97" s="182">
        <v>41220</v>
      </c>
      <c r="F97" s="182">
        <v>830</v>
      </c>
      <c r="G97" s="186" t="s">
        <v>245</v>
      </c>
      <c r="H97" s="186" t="s">
        <v>217</v>
      </c>
      <c r="I97" s="182"/>
      <c r="J97" s="184">
        <f>J98</f>
        <v>0</v>
      </c>
      <c r="K97" s="184">
        <f t="shared" si="9"/>
        <v>0</v>
      </c>
      <c r="L97" s="184">
        <f t="shared" si="9"/>
        <v>0</v>
      </c>
    </row>
    <row r="98" spans="1:12" ht="12.75">
      <c r="A98" s="189" t="s">
        <v>398</v>
      </c>
      <c r="B98" s="189">
        <v>89</v>
      </c>
      <c r="C98" s="189">
        <v>1</v>
      </c>
      <c r="D98" s="190" t="s">
        <v>108</v>
      </c>
      <c r="E98" s="189">
        <v>41220</v>
      </c>
      <c r="F98" s="189">
        <v>830</v>
      </c>
      <c r="G98" s="190" t="s">
        <v>245</v>
      </c>
      <c r="H98" s="190" t="s">
        <v>217</v>
      </c>
      <c r="I98" s="189">
        <v>933</v>
      </c>
      <c r="J98" s="191">
        <f>прил5!J73</f>
        <v>0</v>
      </c>
      <c r="K98" s="191"/>
      <c r="L98" s="191"/>
    </row>
    <row r="99" spans="1:12" ht="25.5">
      <c r="A99" s="182" t="s">
        <v>356</v>
      </c>
      <c r="B99" s="182">
        <v>89</v>
      </c>
      <c r="C99" s="182">
        <v>1</v>
      </c>
      <c r="D99" s="186" t="s">
        <v>108</v>
      </c>
      <c r="E99" s="179">
        <v>42200</v>
      </c>
      <c r="F99" s="179"/>
      <c r="G99" s="179"/>
      <c r="H99" s="179"/>
      <c r="I99" s="179"/>
      <c r="J99" s="181">
        <f>J100</f>
        <v>0</v>
      </c>
      <c r="K99" s="181">
        <f>K100</f>
        <v>0</v>
      </c>
      <c r="L99" s="181">
        <f>L100</f>
        <v>0</v>
      </c>
    </row>
    <row r="100" spans="1:12" ht="25.5">
      <c r="A100" s="182" t="s">
        <v>351</v>
      </c>
      <c r="B100" s="182">
        <v>89</v>
      </c>
      <c r="C100" s="182">
        <v>1</v>
      </c>
      <c r="D100" s="186" t="s">
        <v>108</v>
      </c>
      <c r="E100" s="182">
        <v>42200</v>
      </c>
      <c r="F100" s="182">
        <v>200</v>
      </c>
      <c r="G100" s="182"/>
      <c r="H100" s="182"/>
      <c r="I100" s="182"/>
      <c r="J100" s="184">
        <f>J101</f>
        <v>0</v>
      </c>
      <c r="K100" s="184">
        <f t="shared" si="9"/>
        <v>0</v>
      </c>
      <c r="L100" s="184">
        <f t="shared" si="9"/>
        <v>0</v>
      </c>
    </row>
    <row r="101" spans="1:12" ht="25.5">
      <c r="A101" s="182" t="s">
        <v>202</v>
      </c>
      <c r="B101" s="182">
        <v>89</v>
      </c>
      <c r="C101" s="182">
        <v>1</v>
      </c>
      <c r="D101" s="186" t="s">
        <v>108</v>
      </c>
      <c r="E101" s="182">
        <v>42200</v>
      </c>
      <c r="F101" s="182">
        <v>240</v>
      </c>
      <c r="G101" s="182"/>
      <c r="H101" s="182"/>
      <c r="I101" s="182"/>
      <c r="J101" s="184">
        <f>J102</f>
        <v>0</v>
      </c>
      <c r="K101" s="184">
        <f t="shared" si="9"/>
        <v>0</v>
      </c>
      <c r="L101" s="184">
        <f t="shared" si="9"/>
        <v>0</v>
      </c>
    </row>
    <row r="102" spans="1:12" ht="12.75">
      <c r="A102" s="182" t="s">
        <v>269</v>
      </c>
      <c r="B102" s="182">
        <v>89</v>
      </c>
      <c r="C102" s="182">
        <v>1</v>
      </c>
      <c r="D102" s="186" t="s">
        <v>108</v>
      </c>
      <c r="E102" s="182">
        <v>42200</v>
      </c>
      <c r="F102" s="182">
        <v>240</v>
      </c>
      <c r="G102" s="186" t="s">
        <v>245</v>
      </c>
      <c r="H102" s="185"/>
      <c r="I102" s="185"/>
      <c r="J102" s="184">
        <f t="shared" si="9"/>
        <v>0</v>
      </c>
      <c r="K102" s="184">
        <f t="shared" si="9"/>
        <v>0</v>
      </c>
      <c r="L102" s="184">
        <f t="shared" si="9"/>
        <v>0</v>
      </c>
    </row>
    <row r="103" spans="1:12" ht="12.75">
      <c r="A103" s="182" t="s">
        <v>182</v>
      </c>
      <c r="B103" s="182">
        <v>89</v>
      </c>
      <c r="C103" s="182">
        <v>1</v>
      </c>
      <c r="D103" s="186" t="s">
        <v>108</v>
      </c>
      <c r="E103" s="182">
        <v>42200</v>
      </c>
      <c r="F103" s="182">
        <v>240</v>
      </c>
      <c r="G103" s="186" t="s">
        <v>245</v>
      </c>
      <c r="H103" s="186" t="s">
        <v>217</v>
      </c>
      <c r="I103" s="182"/>
      <c r="J103" s="184">
        <f>J104</f>
        <v>0</v>
      </c>
      <c r="K103" s="184">
        <f t="shared" si="9"/>
        <v>0</v>
      </c>
      <c r="L103" s="184">
        <f t="shared" si="9"/>
        <v>0</v>
      </c>
    </row>
    <row r="104" spans="1:12" ht="12.75">
      <c r="A104" s="189" t="s">
        <v>398</v>
      </c>
      <c r="B104" s="189">
        <v>89</v>
      </c>
      <c r="C104" s="189">
        <v>1</v>
      </c>
      <c r="D104" s="190" t="s">
        <v>108</v>
      </c>
      <c r="E104" s="189">
        <v>42200</v>
      </c>
      <c r="F104" s="189">
        <v>830</v>
      </c>
      <c r="G104" s="190" t="s">
        <v>245</v>
      </c>
      <c r="H104" s="190" t="s">
        <v>217</v>
      </c>
      <c r="I104" s="189">
        <v>933</v>
      </c>
      <c r="J104" s="191"/>
      <c r="K104" s="191"/>
      <c r="L104" s="191"/>
    </row>
    <row r="105" spans="1:12" ht="25.5">
      <c r="A105" s="182" t="s">
        <v>356</v>
      </c>
      <c r="B105" s="182">
        <v>89</v>
      </c>
      <c r="C105" s="182">
        <v>1</v>
      </c>
      <c r="D105" s="186" t="s">
        <v>108</v>
      </c>
      <c r="E105" s="179">
        <v>51180</v>
      </c>
      <c r="F105" s="179"/>
      <c r="G105" s="179"/>
      <c r="H105" s="179"/>
      <c r="I105" s="179"/>
      <c r="J105" s="181">
        <f>J106+J111</f>
        <v>86.8</v>
      </c>
      <c r="K105" s="181">
        <f>K106+K111</f>
        <v>87.39999999999999</v>
      </c>
      <c r="L105" s="181">
        <f>L106+L111</f>
        <v>90.10000000000001</v>
      </c>
    </row>
    <row r="106" spans="1:12" ht="38.25">
      <c r="A106" s="182" t="s">
        <v>349</v>
      </c>
      <c r="B106" s="182">
        <v>89</v>
      </c>
      <c r="C106" s="182">
        <v>1</v>
      </c>
      <c r="D106" s="186" t="s">
        <v>108</v>
      </c>
      <c r="E106" s="182">
        <v>51180</v>
      </c>
      <c r="F106" s="182">
        <v>100</v>
      </c>
      <c r="G106" s="182"/>
      <c r="H106" s="182"/>
      <c r="I106" s="182"/>
      <c r="J106" s="184">
        <f aca="true" t="shared" si="10" ref="J106:L114">J107</f>
        <v>82.3</v>
      </c>
      <c r="K106" s="184">
        <f t="shared" si="10"/>
        <v>82.8</v>
      </c>
      <c r="L106" s="184">
        <f t="shared" si="10"/>
        <v>83.7</v>
      </c>
    </row>
    <row r="107" spans="1:12" ht="12.75">
      <c r="A107" s="182" t="s">
        <v>201</v>
      </c>
      <c r="B107" s="182">
        <v>89</v>
      </c>
      <c r="C107" s="182">
        <v>1</v>
      </c>
      <c r="D107" s="186" t="s">
        <v>108</v>
      </c>
      <c r="E107" s="182">
        <v>51180</v>
      </c>
      <c r="F107" s="182">
        <v>120</v>
      </c>
      <c r="G107" s="182"/>
      <c r="H107" s="182"/>
      <c r="I107" s="182"/>
      <c r="J107" s="184">
        <f t="shared" si="10"/>
        <v>82.3</v>
      </c>
      <c r="K107" s="184">
        <f t="shared" si="10"/>
        <v>82.8</v>
      </c>
      <c r="L107" s="184">
        <f t="shared" si="10"/>
        <v>83.7</v>
      </c>
    </row>
    <row r="108" spans="1:12" ht="12.75">
      <c r="A108" s="182" t="s">
        <v>36</v>
      </c>
      <c r="B108" s="182">
        <v>89</v>
      </c>
      <c r="C108" s="182">
        <v>1</v>
      </c>
      <c r="D108" s="186" t="s">
        <v>108</v>
      </c>
      <c r="E108" s="182">
        <v>51180</v>
      </c>
      <c r="F108" s="182">
        <v>120</v>
      </c>
      <c r="G108" s="186" t="s">
        <v>187</v>
      </c>
      <c r="H108" s="185"/>
      <c r="I108" s="185"/>
      <c r="J108" s="184">
        <f t="shared" si="10"/>
        <v>82.3</v>
      </c>
      <c r="K108" s="184">
        <f t="shared" si="10"/>
        <v>82.8</v>
      </c>
      <c r="L108" s="184">
        <f t="shared" si="10"/>
        <v>83.7</v>
      </c>
    </row>
    <row r="109" spans="1:12" ht="12.75">
      <c r="A109" s="182" t="s">
        <v>39</v>
      </c>
      <c r="B109" s="182">
        <v>89</v>
      </c>
      <c r="C109" s="182">
        <v>1</v>
      </c>
      <c r="D109" s="186" t="s">
        <v>108</v>
      </c>
      <c r="E109" s="182">
        <v>51180</v>
      </c>
      <c r="F109" s="182">
        <v>120</v>
      </c>
      <c r="G109" s="186" t="s">
        <v>187</v>
      </c>
      <c r="H109" s="186" t="s">
        <v>186</v>
      </c>
      <c r="I109" s="182"/>
      <c r="J109" s="184">
        <f t="shared" si="10"/>
        <v>82.3</v>
      </c>
      <c r="K109" s="184">
        <f t="shared" si="10"/>
        <v>82.8</v>
      </c>
      <c r="L109" s="184">
        <f t="shared" si="10"/>
        <v>83.7</v>
      </c>
    </row>
    <row r="110" spans="1:12" ht="12.75">
      <c r="A110" s="189" t="s">
        <v>398</v>
      </c>
      <c r="B110" s="189">
        <v>89</v>
      </c>
      <c r="C110" s="189">
        <v>1</v>
      </c>
      <c r="D110" s="190" t="s">
        <v>108</v>
      </c>
      <c r="E110" s="189">
        <v>51180</v>
      </c>
      <c r="F110" s="189">
        <v>120</v>
      </c>
      <c r="G110" s="190" t="s">
        <v>187</v>
      </c>
      <c r="H110" s="190" t="s">
        <v>186</v>
      </c>
      <c r="I110" s="189">
        <v>933</v>
      </c>
      <c r="J110" s="191">
        <f>прил5!J100</f>
        <v>82.3</v>
      </c>
      <c r="K110" s="191">
        <f>прил5!K100</f>
        <v>82.8</v>
      </c>
      <c r="L110" s="191">
        <f>прил5!L100</f>
        <v>83.7</v>
      </c>
    </row>
    <row r="111" spans="1:12" ht="25.5">
      <c r="A111" s="182" t="s">
        <v>351</v>
      </c>
      <c r="B111" s="182">
        <v>89</v>
      </c>
      <c r="C111" s="182">
        <v>1</v>
      </c>
      <c r="D111" s="186" t="s">
        <v>108</v>
      </c>
      <c r="E111" s="182">
        <v>81180</v>
      </c>
      <c r="F111" s="182">
        <v>200</v>
      </c>
      <c r="G111" s="182"/>
      <c r="H111" s="182"/>
      <c r="I111" s="182"/>
      <c r="J111" s="184">
        <f>J112</f>
        <v>4.5</v>
      </c>
      <c r="K111" s="184">
        <f t="shared" si="10"/>
        <v>4.6</v>
      </c>
      <c r="L111" s="184">
        <f t="shared" si="10"/>
        <v>6.4</v>
      </c>
    </row>
    <row r="112" spans="1:12" ht="25.5">
      <c r="A112" s="182" t="s">
        <v>202</v>
      </c>
      <c r="B112" s="182">
        <v>89</v>
      </c>
      <c r="C112" s="182">
        <v>1</v>
      </c>
      <c r="D112" s="186" t="s">
        <v>108</v>
      </c>
      <c r="E112" s="182">
        <v>51180</v>
      </c>
      <c r="F112" s="182">
        <v>240</v>
      </c>
      <c r="G112" s="182"/>
      <c r="H112" s="182"/>
      <c r="I112" s="182"/>
      <c r="J112" s="184">
        <f>J113</f>
        <v>4.5</v>
      </c>
      <c r="K112" s="184">
        <f t="shared" si="10"/>
        <v>4.6</v>
      </c>
      <c r="L112" s="184">
        <f t="shared" si="10"/>
        <v>6.4</v>
      </c>
    </row>
    <row r="113" spans="1:12" ht="12.75">
      <c r="A113" s="182" t="s">
        <v>36</v>
      </c>
      <c r="B113" s="182">
        <v>89</v>
      </c>
      <c r="C113" s="182">
        <v>1</v>
      </c>
      <c r="D113" s="186" t="s">
        <v>108</v>
      </c>
      <c r="E113" s="182">
        <v>51180</v>
      </c>
      <c r="F113" s="182">
        <v>240</v>
      </c>
      <c r="G113" s="186" t="s">
        <v>187</v>
      </c>
      <c r="H113" s="185"/>
      <c r="I113" s="185"/>
      <c r="J113" s="184">
        <f t="shared" si="10"/>
        <v>4.5</v>
      </c>
      <c r="K113" s="184">
        <f t="shared" si="10"/>
        <v>4.6</v>
      </c>
      <c r="L113" s="184">
        <f t="shared" si="10"/>
        <v>6.4</v>
      </c>
    </row>
    <row r="114" spans="1:12" ht="12.75">
      <c r="A114" s="182" t="s">
        <v>39</v>
      </c>
      <c r="B114" s="182">
        <v>89</v>
      </c>
      <c r="C114" s="182">
        <v>1</v>
      </c>
      <c r="D114" s="186" t="s">
        <v>108</v>
      </c>
      <c r="E114" s="182">
        <v>51180</v>
      </c>
      <c r="F114" s="182">
        <v>240</v>
      </c>
      <c r="G114" s="186" t="s">
        <v>187</v>
      </c>
      <c r="H114" s="186" t="s">
        <v>186</v>
      </c>
      <c r="I114" s="182"/>
      <c r="J114" s="184">
        <f t="shared" si="10"/>
        <v>4.5</v>
      </c>
      <c r="K114" s="184">
        <f t="shared" si="10"/>
        <v>4.6</v>
      </c>
      <c r="L114" s="184">
        <f t="shared" si="10"/>
        <v>6.4</v>
      </c>
    </row>
    <row r="115" spans="1:12" ht="12.75">
      <c r="A115" s="189" t="s">
        <v>398</v>
      </c>
      <c r="B115" s="189">
        <v>89</v>
      </c>
      <c r="C115" s="189">
        <v>1</v>
      </c>
      <c r="D115" s="190" t="s">
        <v>108</v>
      </c>
      <c r="E115" s="189">
        <v>51180</v>
      </c>
      <c r="F115" s="189">
        <v>240</v>
      </c>
      <c r="G115" s="190" t="s">
        <v>187</v>
      </c>
      <c r="H115" s="190" t="s">
        <v>186</v>
      </c>
      <c r="I115" s="189">
        <v>933</v>
      </c>
      <c r="J115" s="191">
        <f>прил5!J102</f>
        <v>4.5</v>
      </c>
      <c r="K115" s="191">
        <f>прил5!K102</f>
        <v>4.6</v>
      </c>
      <c r="L115" s="191">
        <f>прил5!L102</f>
        <v>6.4</v>
      </c>
    </row>
    <row r="116" spans="1:12" ht="28.5">
      <c r="A116" s="273" t="s">
        <v>228</v>
      </c>
      <c r="B116" s="274" t="s">
        <v>6</v>
      </c>
      <c r="C116" s="274" t="s">
        <v>247</v>
      </c>
      <c r="D116" s="274" t="s">
        <v>108</v>
      </c>
      <c r="E116" s="283">
        <v>80100</v>
      </c>
      <c r="F116" s="283"/>
      <c r="G116" s="283"/>
      <c r="H116" s="283"/>
      <c r="I116" s="283"/>
      <c r="J116" s="284">
        <f>J117</f>
        <v>56.06</v>
      </c>
      <c r="K116" s="284">
        <f>K117</f>
        <v>0</v>
      </c>
      <c r="L116" s="284">
        <f>L117</f>
        <v>0</v>
      </c>
    </row>
    <row r="117" spans="1:12" ht="28.5">
      <c r="A117" s="275" t="s">
        <v>292</v>
      </c>
      <c r="B117" s="276" t="s">
        <v>6</v>
      </c>
      <c r="C117" s="276" t="s">
        <v>247</v>
      </c>
      <c r="D117" s="276" t="s">
        <v>108</v>
      </c>
      <c r="E117" s="277">
        <v>80190</v>
      </c>
      <c r="F117" s="277">
        <v>200</v>
      </c>
      <c r="G117" s="277"/>
      <c r="H117" s="277"/>
      <c r="I117" s="277"/>
      <c r="J117" s="278">
        <f aca="true" t="shared" si="11" ref="J117:L119">J118</f>
        <v>56.06</v>
      </c>
      <c r="K117" s="278">
        <f t="shared" si="11"/>
        <v>0</v>
      </c>
      <c r="L117" s="279">
        <f t="shared" si="11"/>
        <v>0</v>
      </c>
    </row>
    <row r="118" spans="1:12" ht="28.5">
      <c r="A118" s="275" t="s">
        <v>402</v>
      </c>
      <c r="B118" s="276" t="s">
        <v>6</v>
      </c>
      <c r="C118" s="276" t="s">
        <v>247</v>
      </c>
      <c r="D118" s="276" t="s">
        <v>108</v>
      </c>
      <c r="E118" s="277">
        <v>80190</v>
      </c>
      <c r="F118" s="277">
        <v>240</v>
      </c>
      <c r="G118" s="280" t="s">
        <v>186</v>
      </c>
      <c r="H118" s="280"/>
      <c r="I118" s="280"/>
      <c r="J118" s="278">
        <f t="shared" si="11"/>
        <v>56.06</v>
      </c>
      <c r="K118" s="278">
        <f t="shared" si="11"/>
        <v>0</v>
      </c>
      <c r="L118" s="279">
        <f t="shared" si="11"/>
        <v>0</v>
      </c>
    </row>
    <row r="119" spans="1:12" ht="28.5">
      <c r="A119" s="275" t="s">
        <v>193</v>
      </c>
      <c r="B119" s="276" t="s">
        <v>6</v>
      </c>
      <c r="C119" s="276" t="s">
        <v>247</v>
      </c>
      <c r="D119" s="276" t="s">
        <v>108</v>
      </c>
      <c r="E119" s="277">
        <v>80190</v>
      </c>
      <c r="F119" s="277">
        <v>240</v>
      </c>
      <c r="G119" s="280" t="s">
        <v>186</v>
      </c>
      <c r="H119" s="280" t="s">
        <v>156</v>
      </c>
      <c r="I119" s="280"/>
      <c r="J119" s="278">
        <f>прил5!J109</f>
        <v>56.06</v>
      </c>
      <c r="K119" s="278">
        <f t="shared" si="11"/>
        <v>0</v>
      </c>
      <c r="L119" s="279">
        <f t="shared" si="11"/>
        <v>0</v>
      </c>
    </row>
    <row r="120" spans="1:12" ht="14.25">
      <c r="A120" s="267" t="s">
        <v>398</v>
      </c>
      <c r="B120" s="268" t="s">
        <v>6</v>
      </c>
      <c r="C120" s="268" t="s">
        <v>247</v>
      </c>
      <c r="D120" s="268" t="s">
        <v>108</v>
      </c>
      <c r="E120" s="269">
        <v>80190</v>
      </c>
      <c r="F120" s="269">
        <v>240</v>
      </c>
      <c r="G120" s="270" t="s">
        <v>186</v>
      </c>
      <c r="H120" s="270" t="s">
        <v>156</v>
      </c>
      <c r="I120" s="270" t="s">
        <v>387</v>
      </c>
      <c r="J120" s="271">
        <v>56.1</v>
      </c>
      <c r="K120" s="271">
        <f>'[2]прил5'!K90</f>
        <v>0</v>
      </c>
      <c r="L120" s="272">
        <f>'[2]прил5'!L90</f>
        <v>0</v>
      </c>
    </row>
    <row r="121" spans="1:12" ht="28.5">
      <c r="A121" s="273" t="s">
        <v>228</v>
      </c>
      <c r="B121" s="274" t="s">
        <v>6</v>
      </c>
      <c r="C121" s="274" t="s">
        <v>247</v>
      </c>
      <c r="D121" s="274" t="s">
        <v>108</v>
      </c>
      <c r="E121" s="283" t="s">
        <v>212</v>
      </c>
      <c r="F121" s="283"/>
      <c r="G121" s="283"/>
      <c r="H121" s="283"/>
      <c r="I121" s="283"/>
      <c r="J121" s="284">
        <f>J122</f>
        <v>2.8</v>
      </c>
      <c r="K121" s="284">
        <f>K122</f>
        <v>0</v>
      </c>
      <c r="L121" s="284">
        <f>L122</f>
        <v>0</v>
      </c>
    </row>
    <row r="122" spans="1:12" ht="28.5">
      <c r="A122" s="275" t="s">
        <v>292</v>
      </c>
      <c r="B122" s="276" t="s">
        <v>6</v>
      </c>
      <c r="C122" s="276" t="s">
        <v>247</v>
      </c>
      <c r="D122" s="276" t="s">
        <v>108</v>
      </c>
      <c r="E122" s="277">
        <v>42130</v>
      </c>
      <c r="F122" s="277">
        <v>200</v>
      </c>
      <c r="G122" s="277"/>
      <c r="H122" s="277"/>
      <c r="I122" s="277"/>
      <c r="J122" s="278">
        <f aca="true" t="shared" si="12" ref="J122:L124">J123</f>
        <v>2.8</v>
      </c>
      <c r="K122" s="278">
        <f t="shared" si="12"/>
        <v>0</v>
      </c>
      <c r="L122" s="279">
        <f t="shared" si="12"/>
        <v>0</v>
      </c>
    </row>
    <row r="123" spans="1:12" ht="28.5">
      <c r="A123" s="275" t="s">
        <v>402</v>
      </c>
      <c r="B123" s="276" t="s">
        <v>6</v>
      </c>
      <c r="C123" s="276" t="s">
        <v>247</v>
      </c>
      <c r="D123" s="276" t="s">
        <v>108</v>
      </c>
      <c r="E123" s="277">
        <v>42130</v>
      </c>
      <c r="F123" s="277">
        <v>240</v>
      </c>
      <c r="G123" s="280" t="s">
        <v>186</v>
      </c>
      <c r="H123" s="280"/>
      <c r="I123" s="280"/>
      <c r="J123" s="278">
        <f t="shared" si="12"/>
        <v>2.8</v>
      </c>
      <c r="K123" s="278">
        <f t="shared" si="12"/>
        <v>0</v>
      </c>
      <c r="L123" s="279">
        <f t="shared" si="12"/>
        <v>0</v>
      </c>
    </row>
    <row r="124" spans="1:12" ht="28.5">
      <c r="A124" s="275" t="s">
        <v>193</v>
      </c>
      <c r="B124" s="276" t="s">
        <v>6</v>
      </c>
      <c r="C124" s="276" t="s">
        <v>247</v>
      </c>
      <c r="D124" s="276" t="s">
        <v>108</v>
      </c>
      <c r="E124" s="277">
        <v>42130</v>
      </c>
      <c r="F124" s="277">
        <v>240</v>
      </c>
      <c r="G124" s="280" t="s">
        <v>186</v>
      </c>
      <c r="H124" s="280" t="s">
        <v>188</v>
      </c>
      <c r="I124" s="280"/>
      <c r="J124" s="278">
        <f t="shared" si="12"/>
        <v>2.8</v>
      </c>
      <c r="K124" s="278">
        <f t="shared" si="12"/>
        <v>0</v>
      </c>
      <c r="L124" s="279">
        <f t="shared" si="12"/>
        <v>0</v>
      </c>
    </row>
    <row r="125" spans="1:12" ht="14.25">
      <c r="A125" s="267" t="s">
        <v>398</v>
      </c>
      <c r="B125" s="268" t="s">
        <v>6</v>
      </c>
      <c r="C125" s="268" t="s">
        <v>247</v>
      </c>
      <c r="D125" s="268" t="s">
        <v>108</v>
      </c>
      <c r="E125" s="269">
        <v>42130</v>
      </c>
      <c r="F125" s="269">
        <v>240</v>
      </c>
      <c r="G125" s="270" t="s">
        <v>186</v>
      </c>
      <c r="H125" s="270" t="s">
        <v>188</v>
      </c>
      <c r="I125" s="270" t="s">
        <v>387</v>
      </c>
      <c r="J125" s="271">
        <v>2.8</v>
      </c>
      <c r="K125" s="271">
        <f>'[2]прил5'!K95</f>
        <v>0</v>
      </c>
      <c r="L125" s="272">
        <f>'[2]прил5'!L95</f>
        <v>0</v>
      </c>
    </row>
    <row r="126" spans="1:12" ht="25.5">
      <c r="A126" s="182" t="s">
        <v>351</v>
      </c>
      <c r="B126" s="182">
        <v>89</v>
      </c>
      <c r="C126" s="182">
        <v>1</v>
      </c>
      <c r="D126" s="186" t="s">
        <v>108</v>
      </c>
      <c r="E126" s="281">
        <v>44102</v>
      </c>
      <c r="F126" s="281">
        <v>200</v>
      </c>
      <c r="G126" s="281"/>
      <c r="H126" s="281"/>
      <c r="I126" s="281"/>
      <c r="J126" s="282">
        <f aca="true" t="shared" si="13" ref="J126:L129">J127</f>
        <v>529.4</v>
      </c>
      <c r="K126" s="282">
        <f t="shared" si="13"/>
        <v>429.4</v>
      </c>
      <c r="L126" s="282">
        <f t="shared" si="13"/>
        <v>429.4</v>
      </c>
    </row>
    <row r="127" spans="1:12" ht="25.5">
      <c r="A127" s="182" t="s">
        <v>202</v>
      </c>
      <c r="B127" s="182">
        <v>89</v>
      </c>
      <c r="C127" s="182">
        <v>1</v>
      </c>
      <c r="D127" s="186" t="s">
        <v>108</v>
      </c>
      <c r="E127" s="182">
        <v>44102</v>
      </c>
      <c r="F127" s="182">
        <v>240</v>
      </c>
      <c r="G127" s="182"/>
      <c r="H127" s="182"/>
      <c r="I127" s="182"/>
      <c r="J127" s="184">
        <f t="shared" si="13"/>
        <v>529.4</v>
      </c>
      <c r="K127" s="184">
        <f t="shared" si="13"/>
        <v>429.4</v>
      </c>
      <c r="L127" s="184">
        <f t="shared" si="13"/>
        <v>429.4</v>
      </c>
    </row>
    <row r="128" spans="1:12" ht="114.75">
      <c r="A128" s="182" t="s">
        <v>113</v>
      </c>
      <c r="B128" s="182">
        <v>89</v>
      </c>
      <c r="C128" s="182">
        <v>1</v>
      </c>
      <c r="D128" s="186" t="s">
        <v>108</v>
      </c>
      <c r="E128" s="182">
        <v>44102</v>
      </c>
      <c r="F128" s="182">
        <v>240</v>
      </c>
      <c r="G128" s="186" t="s">
        <v>246</v>
      </c>
      <c r="H128" s="186"/>
      <c r="I128" s="185"/>
      <c r="J128" s="184">
        <f t="shared" si="13"/>
        <v>529.4</v>
      </c>
      <c r="K128" s="184">
        <f t="shared" si="13"/>
        <v>429.4</v>
      </c>
      <c r="L128" s="184">
        <f t="shared" si="13"/>
        <v>429.4</v>
      </c>
    </row>
    <row r="129" spans="1:12" ht="12.75">
      <c r="A129" s="182" t="s">
        <v>147</v>
      </c>
      <c r="B129" s="182">
        <v>89</v>
      </c>
      <c r="C129" s="182">
        <v>1</v>
      </c>
      <c r="D129" s="186" t="s">
        <v>108</v>
      </c>
      <c r="E129" s="182">
        <v>44102</v>
      </c>
      <c r="F129" s="182">
        <v>240</v>
      </c>
      <c r="G129" s="186" t="s">
        <v>246</v>
      </c>
      <c r="H129" s="186" t="s">
        <v>156</v>
      </c>
      <c r="I129" s="182"/>
      <c r="J129" s="184">
        <f t="shared" si="13"/>
        <v>529.4</v>
      </c>
      <c r="K129" s="184">
        <f t="shared" si="13"/>
        <v>429.4</v>
      </c>
      <c r="L129" s="184">
        <f t="shared" si="13"/>
        <v>429.4</v>
      </c>
    </row>
    <row r="130" spans="1:12" ht="12.75">
      <c r="A130" s="189" t="s">
        <v>398</v>
      </c>
      <c r="B130" s="189">
        <v>89</v>
      </c>
      <c r="C130" s="189">
        <v>1</v>
      </c>
      <c r="D130" s="190" t="s">
        <v>108</v>
      </c>
      <c r="E130" s="189">
        <v>44102</v>
      </c>
      <c r="F130" s="189">
        <v>240</v>
      </c>
      <c r="G130" s="190" t="s">
        <v>246</v>
      </c>
      <c r="H130" s="190" t="s">
        <v>156</v>
      </c>
      <c r="I130" s="189">
        <v>933</v>
      </c>
      <c r="J130" s="191">
        <f>прил5!J126</f>
        <v>529.4</v>
      </c>
      <c r="K130" s="191">
        <f>прил5!K126</f>
        <v>429.4</v>
      </c>
      <c r="L130" s="191">
        <f>прил5!L126</f>
        <v>429.4</v>
      </c>
    </row>
    <row r="131" spans="1:12" ht="25.5">
      <c r="A131" s="182" t="s">
        <v>351</v>
      </c>
      <c r="B131" s="182">
        <v>89</v>
      </c>
      <c r="C131" s="182">
        <v>1</v>
      </c>
      <c r="D131" s="186" t="s">
        <v>108</v>
      </c>
      <c r="E131" s="192">
        <v>42020</v>
      </c>
      <c r="F131" s="192">
        <v>200</v>
      </c>
      <c r="G131" s="192"/>
      <c r="H131" s="192"/>
      <c r="I131" s="192"/>
      <c r="J131" s="193">
        <f>J132</f>
        <v>97.798</v>
      </c>
      <c r="K131" s="193">
        <f>K132</f>
        <v>0</v>
      </c>
      <c r="L131" s="193">
        <f>L132</f>
        <v>0</v>
      </c>
    </row>
    <row r="132" spans="1:12" ht="25.5">
      <c r="A132" s="182" t="s">
        <v>351</v>
      </c>
      <c r="B132" s="182">
        <v>89</v>
      </c>
      <c r="C132" s="182">
        <v>1</v>
      </c>
      <c r="D132" s="186" t="s">
        <v>108</v>
      </c>
      <c r="E132" s="182">
        <v>42020</v>
      </c>
      <c r="F132" s="182">
        <v>240</v>
      </c>
      <c r="G132" s="182"/>
      <c r="H132" s="182"/>
      <c r="I132" s="182"/>
      <c r="J132" s="184">
        <f>J133</f>
        <v>97.798</v>
      </c>
      <c r="K132" s="184">
        <f aca="true" t="shared" si="14" ref="J132:L139">K133</f>
        <v>0</v>
      </c>
      <c r="L132" s="184">
        <f t="shared" si="14"/>
        <v>0</v>
      </c>
    </row>
    <row r="133" spans="1:12" ht="25.5">
      <c r="A133" s="182" t="s">
        <v>202</v>
      </c>
      <c r="B133" s="182">
        <v>89</v>
      </c>
      <c r="C133" s="182">
        <v>1</v>
      </c>
      <c r="D133" s="186" t="s">
        <v>108</v>
      </c>
      <c r="E133" s="182">
        <v>42020</v>
      </c>
      <c r="F133" s="182">
        <v>240</v>
      </c>
      <c r="G133" s="186" t="s">
        <v>189</v>
      </c>
      <c r="H133" s="185"/>
      <c r="I133" s="185"/>
      <c r="J133" s="184">
        <f t="shared" si="14"/>
        <v>97.798</v>
      </c>
      <c r="K133" s="184">
        <f t="shared" si="14"/>
        <v>0</v>
      </c>
      <c r="L133" s="184">
        <f t="shared" si="14"/>
        <v>0</v>
      </c>
    </row>
    <row r="134" spans="1:12" ht="12.75">
      <c r="A134" s="182" t="s">
        <v>260</v>
      </c>
      <c r="B134" s="182">
        <v>89</v>
      </c>
      <c r="C134" s="182">
        <v>1</v>
      </c>
      <c r="D134" s="186" t="s">
        <v>108</v>
      </c>
      <c r="E134" s="182">
        <v>42020</v>
      </c>
      <c r="F134" s="182">
        <v>240</v>
      </c>
      <c r="G134" s="186" t="s">
        <v>189</v>
      </c>
      <c r="H134" s="186" t="s">
        <v>187</v>
      </c>
      <c r="I134" s="182"/>
      <c r="J134" s="184">
        <f>J135</f>
        <v>97.798</v>
      </c>
      <c r="K134" s="184">
        <f t="shared" si="14"/>
        <v>0</v>
      </c>
      <c r="L134" s="184">
        <f t="shared" si="14"/>
        <v>0</v>
      </c>
    </row>
    <row r="135" spans="1:12" ht="12.75">
      <c r="A135" s="189" t="s">
        <v>398</v>
      </c>
      <c r="B135" s="189">
        <v>89</v>
      </c>
      <c r="C135" s="189">
        <v>1</v>
      </c>
      <c r="D135" s="190" t="s">
        <v>108</v>
      </c>
      <c r="E135" s="189">
        <v>42020</v>
      </c>
      <c r="F135" s="189">
        <v>240</v>
      </c>
      <c r="G135" s="190" t="s">
        <v>189</v>
      </c>
      <c r="H135" s="190" t="s">
        <v>187</v>
      </c>
      <c r="I135" s="189">
        <v>933</v>
      </c>
      <c r="J135" s="191">
        <f>прил5!J150</f>
        <v>97.798</v>
      </c>
      <c r="K135" s="191">
        <f>прил5!K127</f>
        <v>0</v>
      </c>
      <c r="L135" s="191">
        <f>прил5!L127</f>
        <v>0</v>
      </c>
    </row>
    <row r="136" spans="1:12" ht="25.5">
      <c r="A136" s="182" t="s">
        <v>351</v>
      </c>
      <c r="B136" s="182">
        <v>89</v>
      </c>
      <c r="C136" s="182">
        <v>1</v>
      </c>
      <c r="D136" s="186" t="s">
        <v>108</v>
      </c>
      <c r="E136" s="192">
        <v>43010</v>
      </c>
      <c r="F136" s="192">
        <v>200</v>
      </c>
      <c r="G136" s="192"/>
      <c r="H136" s="192"/>
      <c r="I136" s="192"/>
      <c r="J136" s="193">
        <f>J137</f>
        <v>30</v>
      </c>
      <c r="K136" s="193">
        <f>K137</f>
        <v>30</v>
      </c>
      <c r="L136" s="193">
        <f>L137</f>
        <v>30</v>
      </c>
    </row>
    <row r="137" spans="1:12" ht="25.5">
      <c r="A137" s="182" t="s">
        <v>351</v>
      </c>
      <c r="B137" s="182">
        <v>89</v>
      </c>
      <c r="C137" s="182">
        <v>1</v>
      </c>
      <c r="D137" s="186" t="s">
        <v>108</v>
      </c>
      <c r="E137" s="182">
        <v>43010</v>
      </c>
      <c r="F137" s="182">
        <v>240</v>
      </c>
      <c r="G137" s="182"/>
      <c r="H137" s="182"/>
      <c r="I137" s="182"/>
      <c r="J137" s="184">
        <f>J138</f>
        <v>30</v>
      </c>
      <c r="K137" s="184">
        <f t="shared" si="14"/>
        <v>30</v>
      </c>
      <c r="L137" s="184">
        <f t="shared" si="14"/>
        <v>30</v>
      </c>
    </row>
    <row r="138" spans="1:12" ht="25.5">
      <c r="A138" s="182" t="s">
        <v>202</v>
      </c>
      <c r="B138" s="182">
        <v>89</v>
      </c>
      <c r="C138" s="182">
        <v>1</v>
      </c>
      <c r="D138" s="186" t="s">
        <v>108</v>
      </c>
      <c r="E138" s="182">
        <v>43010</v>
      </c>
      <c r="F138" s="182">
        <v>240</v>
      </c>
      <c r="G138" s="186" t="s">
        <v>189</v>
      </c>
      <c r="H138" s="185"/>
      <c r="I138" s="185"/>
      <c r="J138" s="184">
        <f t="shared" si="14"/>
        <v>30</v>
      </c>
      <c r="K138" s="184">
        <f t="shared" si="14"/>
        <v>30</v>
      </c>
      <c r="L138" s="184">
        <f t="shared" si="14"/>
        <v>30</v>
      </c>
    </row>
    <row r="139" spans="1:12" ht="12.75">
      <c r="A139" s="182" t="s">
        <v>45</v>
      </c>
      <c r="B139" s="182">
        <v>89</v>
      </c>
      <c r="C139" s="182">
        <v>1</v>
      </c>
      <c r="D139" s="186" t="s">
        <v>108</v>
      </c>
      <c r="E139" s="182">
        <v>43010</v>
      </c>
      <c r="F139" s="182">
        <v>240</v>
      </c>
      <c r="G139" s="186" t="s">
        <v>189</v>
      </c>
      <c r="H139" s="186" t="s">
        <v>186</v>
      </c>
      <c r="I139" s="182"/>
      <c r="J139" s="184">
        <f>J140</f>
        <v>30</v>
      </c>
      <c r="K139" s="184">
        <f t="shared" si="14"/>
        <v>30</v>
      </c>
      <c r="L139" s="184">
        <f t="shared" si="14"/>
        <v>30</v>
      </c>
    </row>
    <row r="140" spans="1:12" ht="12.75">
      <c r="A140" s="189" t="s">
        <v>398</v>
      </c>
      <c r="B140" s="189">
        <v>89</v>
      </c>
      <c r="C140" s="189">
        <v>1</v>
      </c>
      <c r="D140" s="190" t="s">
        <v>108</v>
      </c>
      <c r="E140" s="189">
        <v>43010</v>
      </c>
      <c r="F140" s="189">
        <v>240</v>
      </c>
      <c r="G140" s="190" t="s">
        <v>189</v>
      </c>
      <c r="H140" s="190" t="s">
        <v>186</v>
      </c>
      <c r="I140" s="189">
        <v>933</v>
      </c>
      <c r="J140" s="191">
        <f>прил5!J163</f>
        <v>30</v>
      </c>
      <c r="K140" s="191">
        <f>прил5!K163</f>
        <v>30</v>
      </c>
      <c r="L140" s="191">
        <f>прил5!L163</f>
        <v>30</v>
      </c>
    </row>
    <row r="141" spans="1:12" ht="25.5">
      <c r="A141" s="182" t="s">
        <v>351</v>
      </c>
      <c r="B141" s="182">
        <v>89</v>
      </c>
      <c r="C141" s="182">
        <v>1</v>
      </c>
      <c r="D141" s="186" t="s">
        <v>108</v>
      </c>
      <c r="E141" s="192">
        <v>43030</v>
      </c>
      <c r="F141" s="192">
        <v>200</v>
      </c>
      <c r="G141" s="192"/>
      <c r="H141" s="192"/>
      <c r="I141" s="192"/>
      <c r="J141" s="193">
        <f>J142</f>
        <v>97.798</v>
      </c>
      <c r="K141" s="193">
        <f aca="true" t="shared" si="15" ref="J141:L144">K142</f>
        <v>0</v>
      </c>
      <c r="L141" s="193">
        <f>L142</f>
        <v>0</v>
      </c>
    </row>
    <row r="142" spans="1:12" ht="25.5">
      <c r="A142" s="182" t="s">
        <v>351</v>
      </c>
      <c r="B142" s="182">
        <v>89</v>
      </c>
      <c r="C142" s="182">
        <v>1</v>
      </c>
      <c r="D142" s="186" t="s">
        <v>108</v>
      </c>
      <c r="E142" s="182">
        <v>43030</v>
      </c>
      <c r="F142" s="182">
        <v>240</v>
      </c>
      <c r="G142" s="182"/>
      <c r="H142" s="182"/>
      <c r="I142" s="182"/>
      <c r="J142" s="184">
        <f>J143</f>
        <v>97.798</v>
      </c>
      <c r="K142" s="184">
        <f t="shared" si="15"/>
        <v>0</v>
      </c>
      <c r="L142" s="184">
        <f t="shared" si="15"/>
        <v>0</v>
      </c>
    </row>
    <row r="143" spans="1:12" ht="25.5">
      <c r="A143" s="182" t="s">
        <v>202</v>
      </c>
      <c r="B143" s="182">
        <v>89</v>
      </c>
      <c r="C143" s="182">
        <v>1</v>
      </c>
      <c r="D143" s="186" t="s">
        <v>108</v>
      </c>
      <c r="E143" s="182">
        <v>43030</v>
      </c>
      <c r="F143" s="182">
        <v>240</v>
      </c>
      <c r="G143" s="186" t="s">
        <v>189</v>
      </c>
      <c r="H143" s="185"/>
      <c r="I143" s="185"/>
      <c r="J143" s="184">
        <f t="shared" si="15"/>
        <v>97.798</v>
      </c>
      <c r="K143" s="184">
        <f t="shared" si="15"/>
        <v>0</v>
      </c>
      <c r="L143" s="184">
        <f t="shared" si="15"/>
        <v>0</v>
      </c>
    </row>
    <row r="144" spans="1:12" ht="12.75">
      <c r="A144" s="182" t="s">
        <v>48</v>
      </c>
      <c r="B144" s="182">
        <v>89</v>
      </c>
      <c r="C144" s="182">
        <v>1</v>
      </c>
      <c r="D144" s="186" t="s">
        <v>108</v>
      </c>
      <c r="E144" s="182">
        <v>43030</v>
      </c>
      <c r="F144" s="182">
        <v>240</v>
      </c>
      <c r="G144" s="186" t="s">
        <v>189</v>
      </c>
      <c r="H144" s="186" t="s">
        <v>186</v>
      </c>
      <c r="I144" s="182"/>
      <c r="J144" s="184">
        <f>J145</f>
        <v>97.798</v>
      </c>
      <c r="K144" s="184">
        <f t="shared" si="15"/>
        <v>0</v>
      </c>
      <c r="L144" s="184">
        <f t="shared" si="15"/>
        <v>0</v>
      </c>
    </row>
    <row r="145" spans="1:12" ht="12.75">
      <c r="A145" s="189" t="s">
        <v>398</v>
      </c>
      <c r="B145" s="189">
        <v>89</v>
      </c>
      <c r="C145" s="189">
        <v>1</v>
      </c>
      <c r="D145" s="190" t="s">
        <v>108</v>
      </c>
      <c r="E145" s="189">
        <v>43030</v>
      </c>
      <c r="F145" s="189">
        <v>240</v>
      </c>
      <c r="G145" s="190" t="s">
        <v>189</v>
      </c>
      <c r="H145" s="190" t="s">
        <v>186</v>
      </c>
      <c r="I145" s="189">
        <v>933</v>
      </c>
      <c r="J145" s="191">
        <f>прил5!J152</f>
        <v>97.798</v>
      </c>
      <c r="K145" s="191">
        <f>прил5!K152</f>
        <v>0</v>
      </c>
      <c r="L145" s="191">
        <f>прил5!L152</f>
        <v>0</v>
      </c>
    </row>
    <row r="146" spans="1:12" ht="25.5">
      <c r="A146" s="182" t="s">
        <v>351</v>
      </c>
      <c r="B146" s="182">
        <v>89</v>
      </c>
      <c r="C146" s="182">
        <v>1</v>
      </c>
      <c r="D146" s="186" t="s">
        <v>108</v>
      </c>
      <c r="E146" s="192">
        <v>43040</v>
      </c>
      <c r="F146" s="192">
        <v>200</v>
      </c>
      <c r="G146" s="192"/>
      <c r="H146" s="192"/>
      <c r="I146" s="192"/>
      <c r="J146" s="193">
        <f aca="true" t="shared" si="16" ref="J146:L149">J147</f>
        <v>1.562</v>
      </c>
      <c r="K146" s="193">
        <f t="shared" si="16"/>
        <v>0</v>
      </c>
      <c r="L146" s="193">
        <f t="shared" si="16"/>
        <v>0</v>
      </c>
    </row>
    <row r="147" spans="1:12" ht="25.5">
      <c r="A147" s="182" t="s">
        <v>351</v>
      </c>
      <c r="B147" s="182">
        <v>89</v>
      </c>
      <c r="C147" s="182">
        <v>1</v>
      </c>
      <c r="D147" s="186" t="s">
        <v>108</v>
      </c>
      <c r="E147" s="182">
        <v>43040</v>
      </c>
      <c r="F147" s="182">
        <v>240</v>
      </c>
      <c r="G147" s="182"/>
      <c r="H147" s="182"/>
      <c r="I147" s="182"/>
      <c r="J147" s="184">
        <f t="shared" si="16"/>
        <v>1.562</v>
      </c>
      <c r="K147" s="184">
        <f t="shared" si="16"/>
        <v>0</v>
      </c>
      <c r="L147" s="184">
        <f t="shared" si="16"/>
        <v>0</v>
      </c>
    </row>
    <row r="148" spans="1:12" ht="25.5">
      <c r="A148" s="182" t="s">
        <v>202</v>
      </c>
      <c r="B148" s="182">
        <v>89</v>
      </c>
      <c r="C148" s="182">
        <v>1</v>
      </c>
      <c r="D148" s="186" t="s">
        <v>108</v>
      </c>
      <c r="E148" s="182">
        <v>43040</v>
      </c>
      <c r="F148" s="182">
        <v>240</v>
      </c>
      <c r="G148" s="186" t="s">
        <v>189</v>
      </c>
      <c r="H148" s="185"/>
      <c r="I148" s="185"/>
      <c r="J148" s="184">
        <f t="shared" si="16"/>
        <v>1.562</v>
      </c>
      <c r="K148" s="184">
        <f t="shared" si="16"/>
        <v>0</v>
      </c>
      <c r="L148" s="184">
        <f t="shared" si="16"/>
        <v>0</v>
      </c>
    </row>
    <row r="149" spans="1:12" ht="12.75">
      <c r="A149" s="182" t="s">
        <v>49</v>
      </c>
      <c r="B149" s="182">
        <v>89</v>
      </c>
      <c r="C149" s="182">
        <v>1</v>
      </c>
      <c r="D149" s="186" t="s">
        <v>108</v>
      </c>
      <c r="E149" s="182">
        <v>43040</v>
      </c>
      <c r="F149" s="182">
        <v>240</v>
      </c>
      <c r="G149" s="186" t="s">
        <v>189</v>
      </c>
      <c r="H149" s="186" t="s">
        <v>186</v>
      </c>
      <c r="I149" s="182"/>
      <c r="J149" s="184">
        <f t="shared" si="16"/>
        <v>1.562</v>
      </c>
      <c r="K149" s="184">
        <f t="shared" si="16"/>
        <v>0</v>
      </c>
      <c r="L149" s="184">
        <f t="shared" si="16"/>
        <v>0</v>
      </c>
    </row>
    <row r="150" spans="1:12" ht="12.75">
      <c r="A150" s="189" t="s">
        <v>398</v>
      </c>
      <c r="B150" s="189">
        <v>89</v>
      </c>
      <c r="C150" s="189">
        <v>1</v>
      </c>
      <c r="D150" s="190" t="s">
        <v>108</v>
      </c>
      <c r="E150" s="189">
        <v>43040</v>
      </c>
      <c r="F150" s="189">
        <v>240</v>
      </c>
      <c r="G150" s="190" t="s">
        <v>189</v>
      </c>
      <c r="H150" s="190" t="s">
        <v>186</v>
      </c>
      <c r="I150" s="189">
        <v>933</v>
      </c>
      <c r="J150" s="191">
        <f>прил5!J174</f>
        <v>1.562</v>
      </c>
      <c r="K150" s="191">
        <f>прил5!K174</f>
        <v>0</v>
      </c>
      <c r="L150" s="191">
        <f>прил5!L174</f>
        <v>0</v>
      </c>
    </row>
    <row r="151" spans="1:12" ht="25.5">
      <c r="A151" s="182" t="s">
        <v>168</v>
      </c>
      <c r="B151" s="182">
        <v>89</v>
      </c>
      <c r="C151" s="182">
        <v>1</v>
      </c>
      <c r="D151" s="186" t="s">
        <v>108</v>
      </c>
      <c r="E151" s="192">
        <v>43040</v>
      </c>
      <c r="F151" s="192">
        <v>310</v>
      </c>
      <c r="G151" s="192"/>
      <c r="H151" s="192"/>
      <c r="I151" s="192"/>
      <c r="J151" s="193">
        <f aca="true" t="shared" si="17" ref="J151:L154">J152</f>
        <v>178.079</v>
      </c>
      <c r="K151" s="193">
        <f t="shared" si="17"/>
        <v>178.4</v>
      </c>
      <c r="L151" s="193">
        <f t="shared" si="17"/>
        <v>179</v>
      </c>
    </row>
    <row r="152" spans="1:12" ht="12.75">
      <c r="A152" s="182" t="s">
        <v>167</v>
      </c>
      <c r="B152" s="182">
        <v>89</v>
      </c>
      <c r="C152" s="182">
        <v>1</v>
      </c>
      <c r="D152" s="186" t="s">
        <v>108</v>
      </c>
      <c r="E152" s="182">
        <v>43040</v>
      </c>
      <c r="F152" s="182">
        <v>310</v>
      </c>
      <c r="G152" s="182"/>
      <c r="H152" s="182"/>
      <c r="I152" s="182"/>
      <c r="J152" s="184">
        <f t="shared" si="17"/>
        <v>178.079</v>
      </c>
      <c r="K152" s="184">
        <f t="shared" si="17"/>
        <v>178.4</v>
      </c>
      <c r="L152" s="184">
        <f t="shared" si="17"/>
        <v>179</v>
      </c>
    </row>
    <row r="153" spans="1:12" ht="12.75">
      <c r="A153" s="182" t="s">
        <v>203</v>
      </c>
      <c r="B153" s="182">
        <v>89</v>
      </c>
      <c r="C153" s="182">
        <v>1</v>
      </c>
      <c r="D153" s="186" t="s">
        <v>108</v>
      </c>
      <c r="E153" s="182">
        <v>43040</v>
      </c>
      <c r="F153" s="182">
        <v>310</v>
      </c>
      <c r="G153" s="186" t="s">
        <v>188</v>
      </c>
      <c r="H153" s="185"/>
      <c r="I153" s="185"/>
      <c r="J153" s="184">
        <f t="shared" si="17"/>
        <v>178.079</v>
      </c>
      <c r="K153" s="184">
        <f t="shared" si="17"/>
        <v>178.4</v>
      </c>
      <c r="L153" s="184">
        <f t="shared" si="17"/>
        <v>179</v>
      </c>
    </row>
    <row r="154" spans="1:12" ht="12.75">
      <c r="A154" s="182" t="s">
        <v>237</v>
      </c>
      <c r="B154" s="182">
        <v>89</v>
      </c>
      <c r="C154" s="182">
        <v>1</v>
      </c>
      <c r="D154" s="186" t="s">
        <v>108</v>
      </c>
      <c r="E154" s="182">
        <v>43040</v>
      </c>
      <c r="F154" s="182">
        <v>310</v>
      </c>
      <c r="G154" s="186" t="s">
        <v>188</v>
      </c>
      <c r="H154" s="186" t="s">
        <v>245</v>
      </c>
      <c r="I154" s="182"/>
      <c r="J154" s="184">
        <f t="shared" si="17"/>
        <v>178.079</v>
      </c>
      <c r="K154" s="184">
        <f t="shared" si="17"/>
        <v>178.4</v>
      </c>
      <c r="L154" s="184">
        <f t="shared" si="17"/>
        <v>179</v>
      </c>
    </row>
    <row r="155" spans="1:12" ht="12.75">
      <c r="A155" s="189" t="s">
        <v>398</v>
      </c>
      <c r="B155" s="189">
        <v>89</v>
      </c>
      <c r="C155" s="189">
        <v>1</v>
      </c>
      <c r="D155" s="190" t="s">
        <v>108</v>
      </c>
      <c r="E155" s="189">
        <v>43040</v>
      </c>
      <c r="F155" s="189">
        <v>310</v>
      </c>
      <c r="G155" s="190" t="s">
        <v>188</v>
      </c>
      <c r="H155" s="190" t="s">
        <v>245</v>
      </c>
      <c r="I155" s="189">
        <v>933</v>
      </c>
      <c r="J155" s="191">
        <f>прил5!J186</f>
        <v>178.079</v>
      </c>
      <c r="K155" s="191">
        <f>прил5!K186</f>
        <v>178.4</v>
      </c>
      <c r="L155" s="191">
        <f>прил5!L186</f>
        <v>179</v>
      </c>
    </row>
    <row r="156" spans="1:12" ht="12.75">
      <c r="A156" s="182" t="s">
        <v>237</v>
      </c>
      <c r="B156" s="182">
        <v>89</v>
      </c>
      <c r="C156" s="182">
        <v>1</v>
      </c>
      <c r="D156" s="186" t="s">
        <v>108</v>
      </c>
      <c r="E156" s="192">
        <v>44205</v>
      </c>
      <c r="F156" s="192">
        <v>310</v>
      </c>
      <c r="G156" s="192" t="s">
        <v>188</v>
      </c>
      <c r="H156" s="192" t="s">
        <v>245</v>
      </c>
      <c r="I156" s="192"/>
      <c r="J156" s="193">
        <f>J157</f>
        <v>0</v>
      </c>
      <c r="K156" s="193">
        <f>K157</f>
        <v>0</v>
      </c>
      <c r="L156" s="193">
        <f>L157</f>
        <v>0</v>
      </c>
    </row>
    <row r="157" spans="1:12" ht="12.75">
      <c r="A157" s="189" t="s">
        <v>398</v>
      </c>
      <c r="B157" s="189">
        <v>89</v>
      </c>
      <c r="C157" s="189">
        <v>1</v>
      </c>
      <c r="D157" s="190" t="s">
        <v>108</v>
      </c>
      <c r="E157" s="189">
        <v>44205</v>
      </c>
      <c r="F157" s="189">
        <v>310</v>
      </c>
      <c r="G157" s="190" t="s">
        <v>188</v>
      </c>
      <c r="H157" s="190" t="s">
        <v>245</v>
      </c>
      <c r="I157" s="189">
        <v>933</v>
      </c>
      <c r="J157" s="191">
        <f>прил5!J175</f>
        <v>0</v>
      </c>
      <c r="K157" s="191">
        <f>прил5!K175</f>
        <v>0</v>
      </c>
      <c r="L157" s="191">
        <f>прил5!L175</f>
        <v>0</v>
      </c>
    </row>
    <row r="158" spans="1:12" ht="12.75">
      <c r="A158" s="182" t="s">
        <v>115</v>
      </c>
      <c r="B158" s="182">
        <v>89</v>
      </c>
      <c r="C158" s="182">
        <v>1</v>
      </c>
      <c r="D158" s="186" t="s">
        <v>108</v>
      </c>
      <c r="E158" s="192">
        <v>41240</v>
      </c>
      <c r="F158" s="192">
        <v>730</v>
      </c>
      <c r="G158" s="192"/>
      <c r="H158" s="192"/>
      <c r="I158" s="192"/>
      <c r="J158" s="193">
        <f aca="true" t="shared" si="18" ref="J158:L160">J159</f>
        <v>7.285</v>
      </c>
      <c r="K158" s="193">
        <f t="shared" si="18"/>
        <v>4.5</v>
      </c>
      <c r="L158" s="193">
        <f t="shared" si="18"/>
        <v>4</v>
      </c>
    </row>
    <row r="159" spans="1:12" ht="12.75">
      <c r="A159" s="182" t="s">
        <v>27</v>
      </c>
      <c r="B159" s="182">
        <v>89</v>
      </c>
      <c r="C159" s="182">
        <v>1</v>
      </c>
      <c r="D159" s="186" t="s">
        <v>108</v>
      </c>
      <c r="E159" s="182">
        <v>41240</v>
      </c>
      <c r="F159" s="182">
        <v>730</v>
      </c>
      <c r="G159" s="186" t="s">
        <v>217</v>
      </c>
      <c r="H159" s="185"/>
      <c r="I159" s="185"/>
      <c r="J159" s="184">
        <f t="shared" si="18"/>
        <v>7.285</v>
      </c>
      <c r="K159" s="184">
        <f t="shared" si="18"/>
        <v>4.5</v>
      </c>
      <c r="L159" s="184">
        <f t="shared" si="18"/>
        <v>4</v>
      </c>
    </row>
    <row r="160" spans="1:12" ht="12.75">
      <c r="A160" s="182" t="s">
        <v>145</v>
      </c>
      <c r="B160" s="182">
        <v>89</v>
      </c>
      <c r="C160" s="182">
        <v>1</v>
      </c>
      <c r="D160" s="186" t="s">
        <v>108</v>
      </c>
      <c r="E160" s="182">
        <v>41240</v>
      </c>
      <c r="F160" s="182">
        <v>730</v>
      </c>
      <c r="G160" s="186" t="s">
        <v>217</v>
      </c>
      <c r="H160" s="186" t="s">
        <v>245</v>
      </c>
      <c r="I160" s="182"/>
      <c r="J160" s="184">
        <f t="shared" si="18"/>
        <v>7.285</v>
      </c>
      <c r="K160" s="184">
        <f t="shared" si="18"/>
        <v>4.5</v>
      </c>
      <c r="L160" s="184">
        <f t="shared" si="18"/>
        <v>4</v>
      </c>
    </row>
    <row r="161" spans="1:12" ht="12.75">
      <c r="A161" s="189" t="s">
        <v>398</v>
      </c>
      <c r="B161" s="189">
        <v>89</v>
      </c>
      <c r="C161" s="189">
        <v>1</v>
      </c>
      <c r="D161" s="190" t="s">
        <v>108</v>
      </c>
      <c r="E161" s="189">
        <v>41240</v>
      </c>
      <c r="F161" s="189">
        <v>730</v>
      </c>
      <c r="G161" s="190" t="s">
        <v>217</v>
      </c>
      <c r="H161" s="190" t="s">
        <v>245</v>
      </c>
      <c r="I161" s="189">
        <v>933</v>
      </c>
      <c r="J161" s="191">
        <f>прил5!J201</f>
        <v>7.285</v>
      </c>
      <c r="K161" s="191">
        <f>прил5!K201</f>
        <v>4.5</v>
      </c>
      <c r="L161" s="191">
        <f>прил5!L201</f>
        <v>4</v>
      </c>
    </row>
    <row r="162" spans="1:12" ht="12.75">
      <c r="A162" s="182" t="s">
        <v>360</v>
      </c>
      <c r="B162" s="182" t="s">
        <v>6</v>
      </c>
      <c r="C162" s="182" t="s">
        <v>247</v>
      </c>
      <c r="D162" s="182" t="s">
        <v>108</v>
      </c>
      <c r="E162" s="179">
        <v>41990</v>
      </c>
      <c r="F162" s="179"/>
      <c r="G162" s="183"/>
      <c r="H162" s="183"/>
      <c r="I162" s="183"/>
      <c r="J162" s="181">
        <f>J163</f>
        <v>0</v>
      </c>
      <c r="K162" s="181">
        <f>K163</f>
        <v>19.4</v>
      </c>
      <c r="L162" s="181">
        <f>L163</f>
        <v>37.5</v>
      </c>
    </row>
    <row r="163" spans="1:12" ht="12.75">
      <c r="A163" s="182" t="s">
        <v>352</v>
      </c>
      <c r="B163" s="182" t="s">
        <v>6</v>
      </c>
      <c r="C163" s="182" t="s">
        <v>247</v>
      </c>
      <c r="D163" s="182" t="s">
        <v>108</v>
      </c>
      <c r="E163" s="182">
        <v>41990</v>
      </c>
      <c r="F163" s="182">
        <v>800</v>
      </c>
      <c r="G163" s="182"/>
      <c r="H163" s="182"/>
      <c r="I163" s="182"/>
      <c r="J163" s="184">
        <f>J165</f>
        <v>0</v>
      </c>
      <c r="K163" s="184">
        <f>K165</f>
        <v>19.4</v>
      </c>
      <c r="L163" s="184">
        <f>L165</f>
        <v>37.5</v>
      </c>
    </row>
    <row r="164" spans="1:12" ht="12.75">
      <c r="A164" s="182" t="s">
        <v>154</v>
      </c>
      <c r="B164" s="182" t="s">
        <v>6</v>
      </c>
      <c r="C164" s="182" t="s">
        <v>247</v>
      </c>
      <c r="D164" s="182" t="s">
        <v>108</v>
      </c>
      <c r="E164" s="182">
        <v>41990</v>
      </c>
      <c r="F164" s="182">
        <v>870</v>
      </c>
      <c r="G164" s="182"/>
      <c r="H164" s="182"/>
      <c r="I164" s="182"/>
      <c r="J164" s="184">
        <f aca="true" t="shared" si="19" ref="J164:L166">J165</f>
        <v>0</v>
      </c>
      <c r="K164" s="184">
        <f t="shared" si="19"/>
        <v>19.4</v>
      </c>
      <c r="L164" s="184">
        <f t="shared" si="19"/>
        <v>37.5</v>
      </c>
    </row>
    <row r="165" spans="1:12" ht="12.75">
      <c r="A165" s="182" t="s">
        <v>360</v>
      </c>
      <c r="B165" s="182" t="s">
        <v>6</v>
      </c>
      <c r="C165" s="182" t="s">
        <v>247</v>
      </c>
      <c r="D165" s="182" t="s">
        <v>108</v>
      </c>
      <c r="E165" s="182">
        <v>41990</v>
      </c>
      <c r="F165" s="182">
        <v>870</v>
      </c>
      <c r="G165" s="182">
        <v>99</v>
      </c>
      <c r="H165" s="182"/>
      <c r="I165" s="182"/>
      <c r="J165" s="184">
        <f t="shared" si="19"/>
        <v>0</v>
      </c>
      <c r="K165" s="184">
        <f t="shared" si="19"/>
        <v>19.4</v>
      </c>
      <c r="L165" s="184">
        <f t="shared" si="19"/>
        <v>37.5</v>
      </c>
    </row>
    <row r="166" spans="1:12" ht="12.75">
      <c r="A166" s="182" t="s">
        <v>360</v>
      </c>
      <c r="B166" s="182" t="s">
        <v>6</v>
      </c>
      <c r="C166" s="182" t="s">
        <v>247</v>
      </c>
      <c r="D166" s="182" t="s">
        <v>108</v>
      </c>
      <c r="E166" s="182">
        <v>41990</v>
      </c>
      <c r="F166" s="182">
        <v>870</v>
      </c>
      <c r="G166" s="182">
        <v>99</v>
      </c>
      <c r="H166" s="182">
        <v>99</v>
      </c>
      <c r="I166" s="182"/>
      <c r="J166" s="184">
        <f t="shared" si="19"/>
        <v>0</v>
      </c>
      <c r="K166" s="184">
        <f t="shared" si="19"/>
        <v>19.4</v>
      </c>
      <c r="L166" s="184">
        <f t="shared" si="19"/>
        <v>37.5</v>
      </c>
    </row>
    <row r="167" spans="1:12" ht="12.75">
      <c r="A167" s="189" t="s">
        <v>398</v>
      </c>
      <c r="B167" s="189" t="s">
        <v>6</v>
      </c>
      <c r="C167" s="189" t="s">
        <v>247</v>
      </c>
      <c r="D167" s="190" t="s">
        <v>108</v>
      </c>
      <c r="E167" s="189">
        <v>41990</v>
      </c>
      <c r="F167" s="189">
        <v>870</v>
      </c>
      <c r="G167" s="190">
        <v>99</v>
      </c>
      <c r="H167" s="190">
        <v>99</v>
      </c>
      <c r="I167" s="189">
        <v>933</v>
      </c>
      <c r="J167" s="191">
        <f>прил5!J208</f>
        <v>0</v>
      </c>
      <c r="K167" s="191">
        <f>прил5!K208</f>
        <v>19.4</v>
      </c>
      <c r="L167" s="191">
        <f>прил5!L208</f>
        <v>37.5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4">
      <selection activeCell="B16" sqref="B16"/>
    </sheetView>
  </sheetViews>
  <sheetFormatPr defaultColWidth="9.00390625" defaultRowHeight="12.75"/>
  <cols>
    <col min="1" max="1" width="37.875" style="17" customWidth="1"/>
    <col min="2" max="2" width="75.875" style="17" customWidth="1"/>
    <col min="3" max="3" width="18.125" style="17" customWidth="1"/>
    <col min="4" max="6" width="15.375" style="17" customWidth="1"/>
    <col min="7" max="7" width="9.125" style="17" customWidth="1"/>
    <col min="8" max="8" width="9.25390625" style="17" bestFit="1" customWidth="1"/>
    <col min="9" max="16384" width="9.125" style="17" customWidth="1"/>
  </cols>
  <sheetData>
    <row r="1" spans="3:6" ht="18.75">
      <c r="C1" s="22" t="s">
        <v>103</v>
      </c>
      <c r="D1" s="64"/>
      <c r="E1" s="64"/>
      <c r="F1" s="64"/>
    </row>
    <row r="2" spans="3:6" ht="18.75">
      <c r="C2" s="370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2021 год и на плановый период 2022 и 2023 годов»    
от 30.12.2020г №1                                        (в редакции решения Совета депутатов Рыбкинского сельского поселения Ковылкинского муниципального района от 30.12.2021г №2 )</v>
      </c>
      <c r="D2" s="371"/>
      <c r="E2" s="371"/>
      <c r="F2" s="64"/>
    </row>
    <row r="3" spans="3:6" ht="18.75">
      <c r="C3" s="371"/>
      <c r="D3" s="371"/>
      <c r="E3" s="371"/>
      <c r="F3" s="64"/>
    </row>
    <row r="4" spans="3:6" ht="18.75">
      <c r="C4" s="371"/>
      <c r="D4" s="371"/>
      <c r="E4" s="371"/>
      <c r="F4" s="64"/>
    </row>
    <row r="5" spans="3:6" ht="18.75">
      <c r="C5" s="371"/>
      <c r="D5" s="371"/>
      <c r="E5" s="371"/>
      <c r="F5" s="64"/>
    </row>
    <row r="6" spans="2:6" ht="18.75">
      <c r="B6" s="14"/>
      <c r="C6" s="371"/>
      <c r="D6" s="371"/>
      <c r="E6" s="371"/>
      <c r="F6" s="64"/>
    </row>
    <row r="7" spans="2:6" ht="162" customHeight="1">
      <c r="B7" s="14"/>
      <c r="C7" s="371"/>
      <c r="D7" s="371"/>
      <c r="E7" s="371"/>
      <c r="F7" s="22"/>
    </row>
    <row r="8" spans="1:6" ht="18.75">
      <c r="A8" s="18"/>
      <c r="B8" s="119"/>
      <c r="C8" s="160"/>
      <c r="D8" s="160"/>
      <c r="E8" s="160"/>
      <c r="F8" s="119"/>
    </row>
    <row r="9" spans="1:6" ht="72.75" customHeight="1">
      <c r="A9" s="347" t="s">
        <v>400</v>
      </c>
      <c r="B9" s="347"/>
      <c r="C9" s="347"/>
      <c r="D9" s="347"/>
      <c r="E9" s="347"/>
      <c r="F9" s="105"/>
    </row>
    <row r="10" spans="1:6" ht="67.5" customHeight="1" thickBot="1">
      <c r="A10" s="120"/>
      <c r="B10" s="120"/>
      <c r="C10" s="120"/>
      <c r="D10" s="120"/>
      <c r="E10" s="120"/>
      <c r="F10" s="121"/>
    </row>
    <row r="11" spans="1:5" ht="15.75" thickBot="1">
      <c r="A11" s="366" t="s">
        <v>248</v>
      </c>
      <c r="B11" s="368" t="s">
        <v>123</v>
      </c>
      <c r="C11" s="345" t="s">
        <v>7</v>
      </c>
      <c r="D11" s="345"/>
      <c r="E11" s="346"/>
    </row>
    <row r="12" spans="1:5" ht="15.75" thickBot="1">
      <c r="A12" s="367"/>
      <c r="B12" s="369"/>
      <c r="C12" s="132" t="s">
        <v>295</v>
      </c>
      <c r="D12" s="132" t="s">
        <v>320</v>
      </c>
      <c r="E12" s="132" t="s">
        <v>358</v>
      </c>
    </row>
    <row r="13" spans="1:5" ht="28.5">
      <c r="A13" s="122" t="s">
        <v>133</v>
      </c>
      <c r="B13" s="123" t="s">
        <v>25</v>
      </c>
      <c r="C13" s="109">
        <f>'[1]прил3'!G17*-1</f>
        <v>-0.01999999999998181</v>
      </c>
      <c r="D13" s="109">
        <f>'[1]прил3'!H17*-1</f>
        <v>-0.019999999999754436</v>
      </c>
      <c r="E13" s="110">
        <f>'[1]прил3'!I17*-1</f>
        <v>-0.020000000000209184</v>
      </c>
    </row>
    <row r="14" spans="1:5" ht="14.25">
      <c r="A14" s="93" t="s">
        <v>170</v>
      </c>
      <c r="B14" s="94" t="s">
        <v>169</v>
      </c>
      <c r="C14" s="104">
        <f aca="true" t="shared" si="0" ref="C14:E15">C15</f>
        <v>0</v>
      </c>
      <c r="D14" s="104">
        <f t="shared" si="0"/>
        <v>0</v>
      </c>
      <c r="E14" s="95">
        <f t="shared" si="0"/>
        <v>0</v>
      </c>
    </row>
    <row r="15" spans="1:5" ht="28.5">
      <c r="A15" s="93" t="s">
        <v>172</v>
      </c>
      <c r="B15" s="94" t="s">
        <v>171</v>
      </c>
      <c r="C15" s="104">
        <f t="shared" si="0"/>
        <v>0</v>
      </c>
      <c r="D15" s="104">
        <f t="shared" si="0"/>
        <v>0</v>
      </c>
      <c r="E15" s="95">
        <f t="shared" si="0"/>
        <v>0</v>
      </c>
    </row>
    <row r="16" spans="1:5" ht="28.5">
      <c r="A16" s="93" t="s">
        <v>174</v>
      </c>
      <c r="B16" s="94" t="s">
        <v>173</v>
      </c>
      <c r="C16" s="102"/>
      <c r="D16" s="102"/>
      <c r="E16" s="87"/>
    </row>
    <row r="17" spans="1:5" ht="28.5">
      <c r="A17" s="93" t="s">
        <v>9</v>
      </c>
      <c r="B17" s="94" t="s">
        <v>8</v>
      </c>
      <c r="C17" s="102">
        <f>C18+C20</f>
        <v>73</v>
      </c>
      <c r="D17" s="102">
        <f>D18+D20</f>
        <v>73</v>
      </c>
      <c r="E17" s="87">
        <f>E18+E20</f>
        <v>73</v>
      </c>
    </row>
    <row r="18" spans="1:5" ht="28.5">
      <c r="A18" s="93" t="s">
        <v>117</v>
      </c>
      <c r="B18" s="94" t="s">
        <v>146</v>
      </c>
      <c r="C18" s="102">
        <f>C19</f>
        <v>0</v>
      </c>
      <c r="D18" s="102">
        <f>D19</f>
        <v>0</v>
      </c>
      <c r="E18" s="87">
        <f>E19</f>
        <v>0</v>
      </c>
    </row>
    <row r="19" spans="1:5" ht="42.75">
      <c r="A19" s="93" t="s">
        <v>151</v>
      </c>
      <c r="B19" s="94" t="s">
        <v>175</v>
      </c>
      <c r="C19" s="102"/>
      <c r="D19" s="102"/>
      <c r="E19" s="87"/>
    </row>
    <row r="20" spans="1:5" ht="42.75">
      <c r="A20" s="93" t="s">
        <v>118</v>
      </c>
      <c r="B20" s="94" t="s">
        <v>259</v>
      </c>
      <c r="C20" s="102">
        <v>73</v>
      </c>
      <c r="D20" s="102">
        <v>73</v>
      </c>
      <c r="E20" s="87">
        <v>73</v>
      </c>
    </row>
    <row r="21" spans="1:5" ht="42.75">
      <c r="A21" s="93" t="s">
        <v>176</v>
      </c>
      <c r="B21" s="94" t="s">
        <v>389</v>
      </c>
      <c r="C21" s="102">
        <v>73</v>
      </c>
      <c r="D21" s="102">
        <v>73</v>
      </c>
      <c r="E21" s="87">
        <v>73</v>
      </c>
    </row>
    <row r="22" spans="1:5" ht="14.25">
      <c r="A22" s="93" t="s">
        <v>150</v>
      </c>
      <c r="B22" s="94" t="s">
        <v>149</v>
      </c>
      <c r="C22" s="104">
        <f>C29+C26</f>
        <v>-0.01999999999998181</v>
      </c>
      <c r="D22" s="104">
        <f>D29+D26</f>
        <v>-0.019999999999754436</v>
      </c>
      <c r="E22" s="104">
        <f>E29+E26</f>
        <v>-0.020000000000209184</v>
      </c>
    </row>
    <row r="23" spans="1:5" ht="18.75">
      <c r="A23" s="125" t="s">
        <v>135</v>
      </c>
      <c r="B23" s="126" t="s">
        <v>134</v>
      </c>
      <c r="C23" s="127">
        <f aca="true" t="shared" si="1" ref="C23:E25">C24</f>
        <v>-1862.31</v>
      </c>
      <c r="D23" s="127">
        <f t="shared" si="1"/>
        <v>-1467.81</v>
      </c>
      <c r="E23" s="128">
        <f t="shared" si="1"/>
        <v>-1508.21</v>
      </c>
    </row>
    <row r="24" spans="1:5" ht="18.75">
      <c r="A24" s="125" t="s">
        <v>139</v>
      </c>
      <c r="B24" s="126" t="s">
        <v>136</v>
      </c>
      <c r="C24" s="127">
        <f t="shared" si="1"/>
        <v>-1862.31</v>
      </c>
      <c r="D24" s="127">
        <f t="shared" si="1"/>
        <v>-1467.81</v>
      </c>
      <c r="E24" s="128">
        <f t="shared" si="1"/>
        <v>-1508.21</v>
      </c>
    </row>
    <row r="25" spans="1:5" ht="18.75">
      <c r="A25" s="125" t="s">
        <v>140</v>
      </c>
      <c r="B25" s="126" t="s">
        <v>137</v>
      </c>
      <c r="C25" s="127">
        <f t="shared" si="1"/>
        <v>-1862.31</v>
      </c>
      <c r="D25" s="127">
        <f t="shared" si="1"/>
        <v>-1467.81</v>
      </c>
      <c r="E25" s="128">
        <f t="shared" si="1"/>
        <v>-1508.21</v>
      </c>
    </row>
    <row r="26" spans="1:5" ht="37.5">
      <c r="A26" s="125" t="s">
        <v>141</v>
      </c>
      <c r="B26" s="126" t="s">
        <v>138</v>
      </c>
      <c r="C26" s="127">
        <f>('[1]прил3'!G15+C32+C19+C16+C31)*-1</f>
        <v>-1862.31</v>
      </c>
      <c r="D26" s="127">
        <f>('[1]прил3'!H15+D32+D19+D16+D31)*-1</f>
        <v>-1467.81</v>
      </c>
      <c r="E26" s="128">
        <f>('[1]прил3'!I15+E32+E19+E16+E31)*-1</f>
        <v>-1508.21</v>
      </c>
    </row>
    <row r="27" spans="1:5" ht="18.75">
      <c r="A27" s="125" t="s">
        <v>142</v>
      </c>
      <c r="B27" s="126" t="s">
        <v>20</v>
      </c>
      <c r="C27" s="127">
        <f aca="true" t="shared" si="2" ref="C27:E29">C28</f>
        <v>1862.29</v>
      </c>
      <c r="D27" s="127">
        <f t="shared" si="2"/>
        <v>1467.7900000000002</v>
      </c>
      <c r="E27" s="128">
        <f t="shared" si="2"/>
        <v>1508.1899999999998</v>
      </c>
    </row>
    <row r="28" spans="1:5" ht="18.75">
      <c r="A28" s="125" t="s">
        <v>143</v>
      </c>
      <c r="B28" s="126" t="s">
        <v>21</v>
      </c>
      <c r="C28" s="127">
        <f t="shared" si="2"/>
        <v>1862.29</v>
      </c>
      <c r="D28" s="127">
        <f t="shared" si="2"/>
        <v>1467.7900000000002</v>
      </c>
      <c r="E28" s="128">
        <f t="shared" si="2"/>
        <v>1508.1899999999998</v>
      </c>
    </row>
    <row r="29" spans="1:5" ht="37.5">
      <c r="A29" s="125" t="s">
        <v>144</v>
      </c>
      <c r="B29" s="126" t="s">
        <v>357</v>
      </c>
      <c r="C29" s="127">
        <f t="shared" si="2"/>
        <v>1862.29</v>
      </c>
      <c r="D29" s="127">
        <f t="shared" si="2"/>
        <v>1467.7900000000002</v>
      </c>
      <c r="E29" s="128">
        <f t="shared" si="2"/>
        <v>1508.1899999999998</v>
      </c>
    </row>
    <row r="30" spans="1:5" ht="37.5">
      <c r="A30" s="125" t="s">
        <v>19</v>
      </c>
      <c r="B30" s="126" t="s">
        <v>357</v>
      </c>
      <c r="C30" s="127">
        <f>'[1]прил4'!I13+C34</f>
        <v>1862.29</v>
      </c>
      <c r="D30" s="127">
        <f>'[1]прил4'!J13+D34</f>
        <v>1467.7900000000002</v>
      </c>
      <c r="E30" s="128">
        <f>'[1]прил4'!K13+E34</f>
        <v>1508.1899999999998</v>
      </c>
    </row>
    <row r="31" spans="1:5" ht="28.5">
      <c r="A31" s="93" t="s">
        <v>159</v>
      </c>
      <c r="B31" s="94" t="s">
        <v>160</v>
      </c>
      <c r="C31" s="102">
        <f>C35+C32</f>
        <v>0</v>
      </c>
      <c r="D31" s="102">
        <f>D35+D32</f>
        <v>0</v>
      </c>
      <c r="E31" s="87">
        <f>E35+E32</f>
        <v>0</v>
      </c>
    </row>
    <row r="32" spans="1:5" ht="28.5">
      <c r="A32" s="93" t="s">
        <v>163</v>
      </c>
      <c r="B32" s="94" t="s">
        <v>12</v>
      </c>
      <c r="C32" s="104">
        <f aca="true" t="shared" si="3" ref="C32:E33">C33</f>
        <v>0</v>
      </c>
      <c r="D32" s="104">
        <f t="shared" si="3"/>
        <v>0</v>
      </c>
      <c r="E32" s="95">
        <f t="shared" si="3"/>
        <v>0</v>
      </c>
    </row>
    <row r="33" spans="1:5" ht="42.75">
      <c r="A33" s="93" t="s">
        <v>219</v>
      </c>
      <c r="B33" s="94" t="s">
        <v>3</v>
      </c>
      <c r="C33" s="104">
        <f t="shared" si="3"/>
        <v>0</v>
      </c>
      <c r="D33" s="104">
        <f t="shared" si="3"/>
        <v>0</v>
      </c>
      <c r="E33" s="95">
        <f t="shared" si="3"/>
        <v>0</v>
      </c>
    </row>
    <row r="34" spans="1:5" ht="42.75">
      <c r="A34" s="93" t="s">
        <v>220</v>
      </c>
      <c r="B34" s="94" t="s">
        <v>161</v>
      </c>
      <c r="C34" s="102"/>
      <c r="D34" s="102"/>
      <c r="E34" s="87"/>
    </row>
    <row r="35" spans="1:5" ht="28.5">
      <c r="A35" s="93" t="s">
        <v>162</v>
      </c>
      <c r="B35" s="94" t="s">
        <v>11</v>
      </c>
      <c r="C35" s="104">
        <f aca="true" t="shared" si="4" ref="C35:E36">C36</f>
        <v>0</v>
      </c>
      <c r="D35" s="104">
        <f t="shared" si="4"/>
        <v>0</v>
      </c>
      <c r="E35" s="95">
        <f t="shared" si="4"/>
        <v>0</v>
      </c>
    </row>
    <row r="36" spans="1:5" ht="28.5">
      <c r="A36" s="93" t="s">
        <v>13</v>
      </c>
      <c r="B36" s="94" t="s">
        <v>2</v>
      </c>
      <c r="C36" s="104">
        <f t="shared" si="4"/>
        <v>0</v>
      </c>
      <c r="D36" s="104">
        <f t="shared" si="4"/>
        <v>0</v>
      </c>
      <c r="E36" s="95">
        <f t="shared" si="4"/>
        <v>0</v>
      </c>
    </row>
    <row r="37" spans="1:5" ht="42.75">
      <c r="A37" s="93" t="s">
        <v>221</v>
      </c>
      <c r="B37" s="94" t="s">
        <v>10</v>
      </c>
      <c r="C37" s="104"/>
      <c r="D37" s="104"/>
      <c r="E37" s="95"/>
    </row>
    <row r="38" spans="1:5" ht="28.5">
      <c r="A38" s="93" t="s">
        <v>133</v>
      </c>
      <c r="B38" s="94" t="s">
        <v>22</v>
      </c>
      <c r="C38" s="104">
        <f>C22+C31+C14+C17</f>
        <v>72.98000000000002</v>
      </c>
      <c r="D38" s="104">
        <f>D22+D31+D14+D17</f>
        <v>72.98000000000025</v>
      </c>
      <c r="E38" s="95">
        <f>E22+E31+E14+E17</f>
        <v>72.97999999999979</v>
      </c>
    </row>
    <row r="39" spans="1:5" ht="14.25">
      <c r="A39" s="93"/>
      <c r="B39" s="94" t="s">
        <v>222</v>
      </c>
      <c r="C39" s="104">
        <f>C19+C16</f>
        <v>0</v>
      </c>
      <c r="D39" s="104">
        <f>D19+D16</f>
        <v>0</v>
      </c>
      <c r="E39" s="95">
        <f>E19+E16</f>
        <v>0</v>
      </c>
    </row>
    <row r="40" spans="1:5" ht="15" thickBot="1">
      <c r="A40" s="96"/>
      <c r="B40" s="97" t="s">
        <v>223</v>
      </c>
      <c r="C40" s="124">
        <v>0</v>
      </c>
      <c r="D40" s="124">
        <v>0</v>
      </c>
      <c r="E40" s="98">
        <v>0</v>
      </c>
    </row>
    <row r="192" ht="12.75">
      <c r="I192" s="17">
        <f>2400-1500-100</f>
        <v>800</v>
      </c>
    </row>
    <row r="203" ht="12.75">
      <c r="I203" s="17">
        <f>100+100</f>
        <v>200</v>
      </c>
    </row>
    <row r="427" ht="12.75">
      <c r="I427" s="17">
        <f>2648.175-80-60-760</f>
        <v>1748.1750000000002</v>
      </c>
    </row>
    <row r="469" ht="12.75">
      <c r="I469" s="17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2">
      <selection activeCell="J9" sqref="J9"/>
    </sheetView>
  </sheetViews>
  <sheetFormatPr defaultColWidth="9.25390625" defaultRowHeight="12.75"/>
  <cols>
    <col min="1" max="1" width="6.125" style="144" customWidth="1"/>
    <col min="2" max="4" width="9.25390625" style="144" customWidth="1"/>
    <col min="5" max="5" width="35.75390625" style="144" customWidth="1"/>
    <col min="6" max="6" width="19.00390625" style="144" customWidth="1"/>
    <col min="7" max="7" width="15.625" style="144" customWidth="1"/>
    <col min="8" max="8" width="16.75390625" style="144" customWidth="1"/>
    <col min="9" max="16384" width="9.25390625" style="144" customWidth="1"/>
  </cols>
  <sheetData>
    <row r="1" spans="6:8" ht="39.75" customHeight="1">
      <c r="F1" s="375" t="s">
        <v>327</v>
      </c>
      <c r="G1" s="375"/>
      <c r="H1" s="375"/>
    </row>
    <row r="2" spans="2:8" ht="15.75" customHeight="1">
      <c r="B2" s="145"/>
      <c r="C2" s="145"/>
      <c r="D2" s="145"/>
      <c r="E2" s="145"/>
      <c r="F2" s="370" t="s">
        <v>405</v>
      </c>
      <c r="G2" s="371"/>
      <c r="H2" s="371"/>
    </row>
    <row r="3" spans="2:8" ht="22.5" customHeight="1">
      <c r="B3" s="145"/>
      <c r="C3" s="145"/>
      <c r="D3" s="145"/>
      <c r="E3" s="145"/>
      <c r="F3" s="371"/>
      <c r="G3" s="371"/>
      <c r="H3" s="371"/>
    </row>
    <row r="4" spans="2:8" ht="24.75" customHeight="1">
      <c r="B4" s="145"/>
      <c r="C4" s="145"/>
      <c r="D4" s="145"/>
      <c r="E4" s="145"/>
      <c r="F4" s="371"/>
      <c r="G4" s="371"/>
      <c r="H4" s="371"/>
    </row>
    <row r="5" spans="2:8" ht="21.75" customHeight="1">
      <c r="B5" s="145"/>
      <c r="C5" s="145"/>
      <c r="D5" s="145"/>
      <c r="E5" s="145"/>
      <c r="F5" s="371"/>
      <c r="G5" s="371"/>
      <c r="H5" s="371"/>
    </row>
    <row r="6" spans="2:8" ht="172.5" customHeight="1">
      <c r="B6" s="146"/>
      <c r="C6" s="146"/>
      <c r="D6" s="146"/>
      <c r="E6" s="146"/>
      <c r="F6" s="371"/>
      <c r="G6" s="371"/>
      <c r="H6" s="371"/>
    </row>
    <row r="7" spans="2:8" ht="11.25" customHeight="1">
      <c r="B7" s="146"/>
      <c r="C7" s="146"/>
      <c r="D7" s="146"/>
      <c r="E7" s="146"/>
      <c r="F7" s="371"/>
      <c r="G7" s="371"/>
      <c r="H7" s="371"/>
    </row>
    <row r="9" spans="1:8" ht="66" customHeight="1">
      <c r="A9" s="376" t="s">
        <v>385</v>
      </c>
      <c r="B9" s="376"/>
      <c r="C9" s="376"/>
      <c r="D9" s="376"/>
      <c r="E9" s="376"/>
      <c r="F9" s="376"/>
      <c r="G9" s="376"/>
      <c r="H9" s="376"/>
    </row>
    <row r="11" spans="1:8" ht="19.5" customHeight="1">
      <c r="A11" s="377" t="s">
        <v>321</v>
      </c>
      <c r="B11" s="378" t="s">
        <v>322</v>
      </c>
      <c r="C11" s="378"/>
      <c r="D11" s="378"/>
      <c r="E11" s="378"/>
      <c r="F11" s="379" t="s">
        <v>323</v>
      </c>
      <c r="G11" s="379"/>
      <c r="H11" s="379"/>
    </row>
    <row r="12" spans="1:8" ht="18.75" customHeight="1">
      <c r="A12" s="377"/>
      <c r="B12" s="378"/>
      <c r="C12" s="378"/>
      <c r="D12" s="378"/>
      <c r="E12" s="378"/>
      <c r="F12" s="148" t="s">
        <v>295</v>
      </c>
      <c r="G12" s="149" t="s">
        <v>320</v>
      </c>
      <c r="H12" s="147" t="s">
        <v>358</v>
      </c>
    </row>
    <row r="13" spans="1:8" ht="38.25" customHeight="1" hidden="1">
      <c r="A13" s="150">
        <v>1</v>
      </c>
      <c r="B13" s="372" t="s">
        <v>324</v>
      </c>
      <c r="C13" s="373"/>
      <c r="D13" s="373"/>
      <c r="E13" s="374"/>
      <c r="F13" s="151">
        <f>F14</f>
        <v>0</v>
      </c>
      <c r="G13" s="151">
        <f>G14</f>
        <v>0</v>
      </c>
      <c r="H13" s="151">
        <f>H14</f>
        <v>0</v>
      </c>
    </row>
    <row r="14" spans="1:8" ht="16.5" customHeight="1" hidden="1">
      <c r="A14" s="152"/>
      <c r="B14" s="372" t="s">
        <v>325</v>
      </c>
      <c r="C14" s="373"/>
      <c r="D14" s="373"/>
      <c r="E14" s="374"/>
      <c r="F14" s="151">
        <v>0</v>
      </c>
      <c r="G14" s="153">
        <v>0</v>
      </c>
      <c r="H14" s="153">
        <v>0</v>
      </c>
    </row>
    <row r="15" spans="1:8" ht="39" customHeight="1" hidden="1">
      <c r="A15" s="152"/>
      <c r="B15" s="372" t="s">
        <v>326</v>
      </c>
      <c r="C15" s="373"/>
      <c r="D15" s="373"/>
      <c r="E15" s="374"/>
      <c r="F15" s="151">
        <v>0</v>
      </c>
      <c r="G15" s="154"/>
      <c r="H15" s="154"/>
    </row>
    <row r="16" spans="1:8" ht="39.75" customHeight="1">
      <c r="A16" s="155"/>
      <c r="B16" s="380" t="s">
        <v>8</v>
      </c>
      <c r="C16" s="380"/>
      <c r="D16" s="380"/>
      <c r="E16" s="380"/>
      <c r="F16" s="156">
        <v>7300</v>
      </c>
      <c r="G16" s="156">
        <v>7227</v>
      </c>
      <c r="H16" s="157">
        <v>7154</v>
      </c>
    </row>
    <row r="17" spans="1:8" ht="16.5">
      <c r="A17" s="150"/>
      <c r="B17" s="372" t="s">
        <v>325</v>
      </c>
      <c r="C17" s="373"/>
      <c r="D17" s="373"/>
      <c r="E17" s="374"/>
      <c r="F17" s="151">
        <v>0</v>
      </c>
      <c r="G17" s="157">
        <v>0</v>
      </c>
      <c r="H17" s="157">
        <v>0</v>
      </c>
    </row>
    <row r="18" spans="1:8" ht="42.75" customHeight="1">
      <c r="A18" s="150"/>
      <c r="B18" s="372" t="s">
        <v>326</v>
      </c>
      <c r="C18" s="373"/>
      <c r="D18" s="373"/>
      <c r="E18" s="374"/>
      <c r="F18" s="151">
        <v>73</v>
      </c>
      <c r="G18" s="157">
        <v>73</v>
      </c>
      <c r="H18" s="154">
        <v>0</v>
      </c>
    </row>
  </sheetData>
  <sheetProtection/>
  <mergeCells count="12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2020-12-07T10:37:10Z</cp:lastPrinted>
  <dcterms:created xsi:type="dcterms:W3CDTF">1999-01-01T02:03:44Z</dcterms:created>
  <dcterms:modified xsi:type="dcterms:W3CDTF">2022-01-11T12:14:44Z</dcterms:modified>
  <cp:category/>
  <cp:version/>
  <cp:contentType/>
  <cp:contentStatus/>
</cp:coreProperties>
</file>