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960" tabRatio="820" activeTab="6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3" hidden="1">'прил4'!$A$13:$K$120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3">'прил4'!$11:$11</definedName>
    <definedName name="_xlnm.Print_Titles" localSheetId="4">'прил5'!$11:$11</definedName>
    <definedName name="_xlnm.Print_Area" localSheetId="1">'прил2'!$A$2:$C$23</definedName>
    <definedName name="_xlnm.Print_Area" localSheetId="2">'прил3'!$A$1:$E$12</definedName>
    <definedName name="_xlnm.Print_Area" localSheetId="3">'прил4'!$A$1:$K$120</definedName>
    <definedName name="_xlnm.Print_Area" localSheetId="4">'прил5'!$A$1:$L$179</definedName>
    <definedName name="_xlnm.Print_Area" localSheetId="6">'прил7'!$A$1:$E$10</definedName>
  </definedNames>
  <calcPr fullCalcOnLoad="1"/>
</workbook>
</file>

<file path=xl/sharedStrings.xml><?xml version="1.0" encoding="utf-8"?>
<sst xmlns="http://schemas.openxmlformats.org/spreadsheetml/2006/main" count="2603" uniqueCount="398">
  <si>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</si>
  <si>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</si>
  <si>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</si>
  <si>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</si>
  <si>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</si>
  <si>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</si>
  <si>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</si>
  <si>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</si>
  <si>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</si>
  <si>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</si>
  <si>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</si>
  <si>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</si>
  <si>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</si>
  <si>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</si>
  <si>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</si>
  <si>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</si>
  <si>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</si>
  <si>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</si>
  <si>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</si>
  <si>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</si>
  <si>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</si>
  <si>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</si>
  <si>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</si>
  <si>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</si>
  <si>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</si>
  <si>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</si>
  <si>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</si>
  <si>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</si>
  <si>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</si>
  <si>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</si>
  <si>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</si>
  <si>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</si>
  <si>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</si>
  <si>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</si>
  <si>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</si>
  <si>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</si>
  <si>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</si>
  <si>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</si>
  <si>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</si>
  <si>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</si>
  <si>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</si>
  <si>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</si>
  <si>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</si>
  <si>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</si>
  <si>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</si>
  <si>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</si>
  <si>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</si>
  <si>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</si>
  <si>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</si>
  <si>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</si>
  <si>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</si>
  <si>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</si>
  <si>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</si>
  <si>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</si>
  <si>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</si>
  <si>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</si>
  <si>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</si>
  <si>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</si>
  <si>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</si>
  <si>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</si>
  <si>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</si>
  <si>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</si>
  <si>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</si>
  <si>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</si>
  <si>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</si>
  <si>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</si>
  <si>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</si>
  <si>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</si>
  <si>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</si>
  <si>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</si>
  <si>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</si>
  <si>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</si>
  <si>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</si>
  <si>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</si>
  <si>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</si>
  <si>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</si>
  <si>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</si>
  <si>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</si>
  <si>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</si>
  <si>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</si>
  <si>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</si>
  <si>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</si>
  <si>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</si>
  <si>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</si>
  <si>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</si>
  <si>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</si>
  <si>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</si>
  <si>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</si>
  <si>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</si>
  <si>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</si>
  <si>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</si>
  <si>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</si>
  <si>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</si>
  <si>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</si>
  <si>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</si>
  <si>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</si>
  <si>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</si>
  <si>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</si>
  <si>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</si>
  <si>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</si>
  <si>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</si>
  <si>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</si>
  <si>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</si>
  <si>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</si>
  <si>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</si>
  <si>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</si>
  <si>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</si>
  <si>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</si>
  <si>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</si>
  <si>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</si>
  <si>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</si>
  <si>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</si>
  <si>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</si>
  <si>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</si>
  <si>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</si>
  <si>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</si>
  <si>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</si>
  <si>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</si>
  <si>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</si>
  <si>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</si>
  <si>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</si>
  <si>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</si>
  <si>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</si>
  <si>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</si>
  <si>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</si>
  <si>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</si>
  <si>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</si>
  <si>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</si>
  <si>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</si>
  <si>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</si>
  <si>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</si>
  <si>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</si>
  <si>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</si>
  <si>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</si>
  <si>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</si>
  <si>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</si>
  <si>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</si>
  <si>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</si>
  <si>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</si>
  <si>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</si>
  <si>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</si>
  <si>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</si>
  <si>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</si>
  <si>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</si>
  <si>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</si>
  <si>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</si>
  <si>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</si>
  <si>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</si>
  <si>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</si>
  <si>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</si>
  <si>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</si>
  <si>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</si>
  <si>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</si>
  <si>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</si>
  <si>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</si>
  <si>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</si>
  <si>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</si>
  <si>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</si>
  <si>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</si>
  <si>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</si>
  <si>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</si>
  <si>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</si>
  <si>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</si>
  <si>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</si>
  <si>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</si>
  <si>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</si>
  <si>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</si>
  <si>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</si>
  <si>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</si>
  <si>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</si>
  <si>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</si>
  <si>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</si>
  <si>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</si>
  <si>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</si>
  <si>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</si>
  <si>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</si>
  <si>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</si>
  <si>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</si>
  <si>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</si>
  <si>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</si>
  <si>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</si>
  <si>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</si>
  <si>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</si>
  <si>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</si>
  <si>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</si>
  <si>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</si>
  <si>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</si>
  <si>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</si>
  <si>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</si>
  <si>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</si>
  <si>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</si>
  <si>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</si>
  <si>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</si>
  <si>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</si>
  <si>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</si>
  <si>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</si>
  <si>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</si>
  <si>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</si>
  <si>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</si>
  <si>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</si>
  <si>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</si>
  <si>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</si>
  <si>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</si>
  <si>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</si>
  <si>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</si>
  <si>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</si>
  <si>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</si>
  <si>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</si>
  <si>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</si>
  <si>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</si>
  <si>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</si>
  <si>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</si>
  <si>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</si>
  <si>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</si>
  <si>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</si>
  <si>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</si>
  <si>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</si>
  <si>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</si>
  <si>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</si>
  <si>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</si>
  <si>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</si>
  <si>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</si>
  <si>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</si>
  <si>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</si>
  <si>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</si>
  <si>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</si>
  <si>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</si>
  <si>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</si>
  <si>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</si>
  <si>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</si>
  <si>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</si>
  <si>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</si>
  <si>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</si>
  <si>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</si>
  <si>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</si>
  <si>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</si>
  <si>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</si>
  <si>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</si>
  <si>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</si>
  <si>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</si>
  <si>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</si>
  <si>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</si>
  <si>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</si>
  <si>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</si>
  <si>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</si>
  <si>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</si>
  <si>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</si>
  <si>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</si>
  <si>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</si>
  <si>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</si>
  <si>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</si>
  <si>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</si>
  <si>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</si>
  <si>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</si>
  <si>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</si>
  <si>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</si>
  <si>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</si>
  <si>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</si>
  <si>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</si>
  <si>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</si>
  <si>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</si>
  <si>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</si>
  <si>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</si>
  <si>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</si>
  <si>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</si>
  <si>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</si>
  <si>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</si>
  <si>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</si>
  <si>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</si>
  <si>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</si>
  <si>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</si>
  <si>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</si>
  <si>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</si>
  <si>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</si>
  <si>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</si>
  <si>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</si>
  <si>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</si>
  <si>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</si>
  <si>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</si>
  <si>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</si>
  <si>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</si>
  <si>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</si>
  <si>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</si>
  <si>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</si>
  <si>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</si>
  <si>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</si>
  <si>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</si>
  <si>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</si>
  <si>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</si>
  <si>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</si>
  <si>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</si>
  <si>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</si>
  <si>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</si>
  <si>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2021 год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</si>
  <si>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</si>
  <si>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</si>
  <si>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</si>
  <si>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</si>
  <si>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</si>
  <si>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</si>
  <si>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</si>
  <si>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</si>
  <si>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</si>
  <si>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</si>
  <si>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</si>
  <si>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</si>
  <si>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</si>
  <si>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</si>
  <si>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</si>
  <si>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</si>
  <si>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</si>
  <si>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</si>
  <si>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</si>
  <si>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</si>
  <si>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</si>
  <si>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</si>
  <si>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</si>
  <si>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</si>
  <si>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</si>
  <si>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</si>
  <si>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</si>
  <si>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</si>
  <si>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</si>
  <si>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</si>
  <si>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</si>
  <si>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</si>
  <si>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</si>
  <si>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</si>
  <si>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</si>
  <si>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</si>
  <si>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</si>
  <si>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</si>
  <si>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</si>
  <si>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</si>
  <si>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</si>
  <si>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</si>
  <si>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</si>
  <si>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</si>
  <si>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</si>
  <si>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</si>
  <si>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</si>
  <si>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</si>
  <si>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</si>
  <si>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</si>
  <si>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</si>
  <si>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</si>
  <si>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</si>
  <si>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</si>
  <si>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</si>
  <si>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</si>
  <si>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</si>
  <si>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</si>
  <si>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</si>
  <si>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</si>
  <si>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</si>
  <si>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</si>
  <si>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1 16 92850 10 0000 140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</si>
  <si>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</si>
  <si>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</si>
  <si>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</si>
  <si>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</si>
  <si>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</si>
  <si>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</si>
  <si>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</si>
  <si>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</si>
  <si>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</si>
  <si>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</si>
  <si>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</si>
  <si>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</si>
  <si>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</si>
  <si>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</si>
  <si>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</si>
  <si>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</si>
  <si>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</si>
  <si>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</si>
  <si>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</si>
  <si>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</si>
  <si>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Обеспечение деятельности администрации Ново-Мамангинского сельского поселения</t>
  </si>
  <si>
    <t>Администрация Ново-Мамангинского сельского поселения</t>
  </si>
  <si>
    <t>Непрограммные расходы в рамках обеспечения деятельности главных распорядителей бюджетных средств Ново-Мамангинского сельского поселения</t>
  </si>
  <si>
    <t>РАСПРЕДЕЛЕНИЕ 
БЮДЖЕТНЫХ АССИГНОВАНИЙ БЮДЖЕТА НОВОМАМАНГИНСКОГО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</t>
  </si>
  <si>
    <t>РАСПРЕДЕЛЕНИЕ 
БЮДЖЕТНЫХ  АССИГНОВАНИЙ БЮДЖЕТА НОВОМАМАНГИНСКОГО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</si>
  <si>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ОБЪЕМ БЕЗВОЗМЕЗДНЫХ ПОСТУПЛЕНИЙ В БЮДЖЕТ НОВОМАМАНГИНСКОГО СЕЛЬСКОГО ПОСЕЛЕНИЯ КОВЫЛКИНСКОГО МУНИЦИПАЛЬНОГО РАЙОНА РЕСПУБЛИКИ МОРДОВИЯ НА 2021 ГОД И ПЛАНОВЫЙ ПЕРИОД 2022 И 2023 ГОДОВ</t>
  </si>
  <si>
    <t>Администрация Новомамангинского сельского поселения Ковылкинского муниципального района</t>
  </si>
  <si>
    <t xml:space="preserve">ГЛАВНЫХ АДМИНИСТРАТОРОВ ИСТОЧНИКОВ ФИНАНСИРОВАНИЯ ДЕФИЦИТА БЮДЖЕТА НОВОМАМАНГИНСКОГО СЕЛЬСКОГО ПОСЕЛЕНИЯ КОВЫЛКИНСКОГО МУНИЦИПАЛЬНОГО РАЙОНА </t>
  </si>
  <si>
    <t>НОВОМАМАНГИНСКОГО СЕЛЬСКОГО ПОСЕЛЕНИЯ</t>
  </si>
  <si>
    <t>ВЕДОМСТВЕННАЯ СТРУКТУРА 
РАСХОДОВ БЮДЖЕТА НОВОМАМАНГИНСКОГО СЕЛЬСКОГО ПОСЕЛЕНИЯ КОВЫЛКИНСКОГО МУНЦИПАЛЬНОГО РАЙОНА НА 2021 ГОД И ПЛАНОВЫЙ ПЕРИОД 2022 И 2023 ГОДОВ</t>
  </si>
  <si>
    <t xml:space="preserve">ПРОГРАММА 
МУНИЦИПАЛЬНЫХ ВНУТРЕННИХ ЗАИМСТВОВАНИЙ НОВОМАМАНГИНСКОГО СЕЛЬСКОГО ПОСЕЛЕНИЯ КОВЫЛКИНСКОГО МУНИЦИПАЛЬНОГО РАЙОНА РЕСПУБЛИКИ МОРДОВИЯ НА 2021 ГОД И 
НА ПЛАНОВЫЙ ПЕРИОД 2022 И 2023 ГОДОВ </t>
  </si>
  <si>
    <t xml:space="preserve">Дотации бюджетам муниципальных районов на поддержку мер по обеспечению  сбалансированности бюджетов </t>
  </si>
  <si>
    <t>2 02 15002 10 0000 150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</si>
  <si>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</si>
  <si>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</si>
  <si>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</si>
  <si>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</si>
  <si>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 xml:space="preserve"> 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</si>
  <si>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админситративных правонарушениях, предусмотренных Законом Республики Мордовия от 15 июня 2015 года № 38-З «Об административной ответственности на территории Республики Мордовия»</t>
  </si>
  <si>
    <t>ИСТОЧНИКИ 
ВНУТРЕННЕГО ФИНАНСИРОВАНИЯ ДЕФИЦИТА БЮДЖЕТА НОВОМАМАНГИНСКОГО СЕЛЬСКОГО ПОСЕЛЕНИЯ КОВЫЛКИНСКОГО МУНЦИПАЛЬНОГО РАЙОНА НА 2021 ГОД И ПЛАНОВЫЙ ПЕРИОД 2022 И 2023 ГОДОВ</t>
  </si>
  <si>
    <t xml:space="preserve"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</si>
</sst>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17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0" xfId="0" applyNumberFormat="1" applyFont="1" applyFill="1" applyBorder="1" applyAlignment="1" applyProtection="1">
      <alignment horizontal="left" wrapText="1"/>
      <protection locked="0"/>
    </xf>
    <xf numFmtId="49" fontId="49" fillId="24" borderId="20" xfId="0" applyNumberFormat="1" applyFont="1" applyFill="1" applyBorder="1" applyAlignment="1" applyProtection="1">
      <alignment horizontal="left" wrapText="1"/>
      <protection locked="0"/>
    </xf>
    <xf numFmtId="49" fontId="50" fillId="24" borderId="20" xfId="0" applyNumberFormat="1" applyFont="1" applyFill="1" applyBorder="1" applyAlignment="1" applyProtection="1">
      <alignment horizontal="left" wrapText="1"/>
      <protection locked="0"/>
    </xf>
    <xf numFmtId="49" fontId="48" fillId="24" borderId="20" xfId="0" applyNumberFormat="1" applyFont="1" applyFill="1" applyBorder="1" applyAlignment="1" applyProtection="1">
      <alignment horizontal="center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174" fontId="49" fillId="0" borderId="22" xfId="0" applyNumberFormat="1" applyFont="1" applyFill="1" applyBorder="1" applyAlignment="1" applyProtection="1">
      <alignment horizontal="right"/>
      <protection locked="0"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0" fontId="49" fillId="24" borderId="23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 horizontal="center" vertical="center"/>
      <protection locked="0"/>
    </xf>
    <xf numFmtId="49" fontId="49" fillId="0" borderId="20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49" fontId="49" fillId="0" borderId="24" xfId="0" applyNumberFormat="1" applyFont="1" applyFill="1" applyBorder="1" applyAlignment="1" applyProtection="1">
      <alignment horizontal="center" vertical="center"/>
      <protection locked="0"/>
    </xf>
    <xf numFmtId="49" fontId="49" fillId="0" borderId="25" xfId="0" applyNumberFormat="1" applyFont="1" applyBorder="1" applyAlignment="1" applyProtection="1">
      <alignment horizontal="left" vertical="justify" wrapText="1"/>
      <protection locked="0"/>
    </xf>
    <xf numFmtId="174" fontId="49" fillId="0" borderId="22" xfId="0" applyNumberFormat="1" applyFont="1" applyFill="1" applyBorder="1" applyAlignment="1" applyProtection="1">
      <alignment horizontal="right"/>
      <protection/>
    </xf>
    <xf numFmtId="0" fontId="51" fillId="24" borderId="20" xfId="0" applyNumberFormat="1" applyFont="1" applyFill="1" applyBorder="1" applyAlignment="1" applyProtection="1">
      <alignment horizontal="left" wrapText="1"/>
      <protection locked="0"/>
    </xf>
    <xf numFmtId="174" fontId="51" fillId="0" borderId="21" xfId="0" applyNumberFormat="1" applyFont="1" applyFill="1" applyBorder="1" applyAlignment="1" applyProtection="1">
      <alignment horizontal="right"/>
      <protection locked="0"/>
    </xf>
    <xf numFmtId="0" fontId="49" fillId="0" borderId="23" xfId="0" applyNumberFormat="1" applyFont="1" applyFill="1" applyBorder="1" applyAlignment="1" applyProtection="1">
      <alignment horizontal="left" wrapText="1"/>
      <protection locked="0"/>
    </xf>
    <xf numFmtId="49" fontId="49" fillId="0" borderId="20" xfId="0" applyNumberFormat="1" applyFont="1" applyFill="1" applyBorder="1" applyAlignment="1" applyProtection="1">
      <alignment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51" fillId="0" borderId="20" xfId="0" applyNumberFormat="1" applyFont="1" applyFill="1" applyBorder="1" applyAlignment="1" applyProtection="1">
      <alignment horizontal="right"/>
      <protection locked="0"/>
    </xf>
    <xf numFmtId="174" fontId="49" fillId="0" borderId="25" xfId="0" applyNumberFormat="1" applyFont="1" applyFill="1" applyBorder="1" applyAlignment="1" applyProtection="1">
      <alignment horizontal="right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26" xfId="0" applyNumberFormat="1" applyFont="1" applyFill="1" applyBorder="1" applyAlignment="1" applyProtection="1">
      <alignment/>
      <protection/>
    </xf>
    <xf numFmtId="174" fontId="34" fillId="22" borderId="26" xfId="0" applyNumberFormat="1" applyFont="1" applyFill="1" applyBorder="1" applyAlignment="1" applyProtection="1">
      <alignment/>
      <protection/>
    </xf>
    <xf numFmtId="174" fontId="35" fillId="0" borderId="27" xfId="0" applyNumberFormat="1" applyFont="1" applyBorder="1" applyAlignment="1" applyProtection="1">
      <alignment/>
      <protection/>
    </xf>
    <xf numFmtId="174" fontId="49" fillId="0" borderId="28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29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30" xfId="0" applyNumberFormat="1" applyFont="1" applyFill="1" applyBorder="1" applyAlignment="1" applyProtection="1">
      <alignment horizontal="center" vertical="center"/>
      <protection locked="0"/>
    </xf>
    <xf numFmtId="174" fontId="47" fillId="7" borderId="30" xfId="0" applyNumberFormat="1" applyFont="1" applyFill="1" applyBorder="1" applyAlignment="1" applyProtection="1">
      <alignment horizontal="center" vertical="center"/>
      <protection/>
    </xf>
    <xf numFmtId="174" fontId="47" fillId="7" borderId="3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32" xfId="0" applyNumberFormat="1" applyFont="1" applyFill="1" applyBorder="1" applyAlignment="1" applyProtection="1">
      <alignment horizontal="center" vertical="center"/>
      <protection locked="0"/>
    </xf>
    <xf numFmtId="49" fontId="49" fillId="0" borderId="28" xfId="0" applyNumberFormat="1" applyFont="1" applyBorder="1" applyAlignment="1" applyProtection="1">
      <alignment horizontal="left" vertical="justify" wrapText="1"/>
      <protection locked="0"/>
    </xf>
    <xf numFmtId="174" fontId="49" fillId="0" borderId="25" xfId="0" applyNumberFormat="1" applyFont="1" applyFill="1" applyBorder="1" applyAlignment="1" applyProtection="1">
      <alignment horizontal="right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left" vertical="justify" wrapText="1"/>
      <protection locked="0"/>
    </xf>
    <xf numFmtId="174" fontId="10" fillId="0" borderId="20" xfId="0" applyNumberFormat="1" applyFont="1" applyFill="1" applyBorder="1" applyAlignment="1" applyProtection="1">
      <alignment horizontal="right"/>
      <protection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9" fillId="7" borderId="21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48" fillId="7" borderId="21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50" fillId="7" borderId="21" xfId="0" applyNumberFormat="1" applyFont="1" applyFill="1" applyBorder="1" applyAlignment="1" applyProtection="1">
      <alignment horizontal="right"/>
      <protection/>
    </xf>
    <xf numFmtId="174" fontId="51" fillId="7" borderId="20" xfId="0" applyNumberFormat="1" applyFont="1" applyFill="1" applyBorder="1" applyAlignment="1" applyProtection="1">
      <alignment horizontal="right"/>
      <protection/>
    </xf>
    <xf numFmtId="174" fontId="51" fillId="7" borderId="21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0" xfId="0" applyNumberFormat="1" applyFont="1" applyFill="1" applyBorder="1" applyAlignment="1" applyProtection="1">
      <alignment horizontal="right"/>
      <protection locked="0"/>
    </xf>
    <xf numFmtId="174" fontId="51" fillId="7" borderId="21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49" fillId="24" borderId="38" xfId="0" applyNumberFormat="1" applyFont="1" applyFill="1" applyBorder="1" applyAlignment="1" applyProtection="1">
      <alignment horizontal="left" wrapText="1"/>
      <protection locked="0"/>
    </xf>
    <xf numFmtId="49" fontId="49" fillId="0" borderId="39" xfId="0" applyNumberFormat="1" applyFont="1" applyFill="1" applyBorder="1" applyAlignment="1" applyProtection="1">
      <alignment/>
      <protection locked="0"/>
    </xf>
    <xf numFmtId="49" fontId="48" fillId="24" borderId="39" xfId="0" applyNumberFormat="1" applyFont="1" applyFill="1" applyBorder="1" applyAlignment="1" applyProtection="1">
      <alignment horizontal="left" wrapText="1"/>
      <protection locked="0"/>
    </xf>
    <xf numFmtId="49" fontId="49" fillId="24" borderId="39" xfId="0" applyNumberFormat="1" applyFont="1" applyFill="1" applyBorder="1" applyAlignment="1" applyProtection="1">
      <alignment horizontal="left" wrapText="1"/>
      <protection locked="0"/>
    </xf>
    <xf numFmtId="0" fontId="46" fillId="7" borderId="0" xfId="0" applyNumberFormat="1" applyFont="1" applyFill="1" applyBorder="1" applyAlignment="1" applyProtection="1">
      <alignment/>
      <protection locked="0"/>
    </xf>
    <xf numFmtId="0" fontId="33" fillId="7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7" borderId="4" xfId="0" applyNumberFormat="1" applyFont="1" applyFill="1" applyBorder="1" applyAlignment="1">
      <alignment horizontal="left" wrapText="1"/>
    </xf>
    <xf numFmtId="174" fontId="55" fillId="7" borderId="4" xfId="0" applyNumberFormat="1" applyFont="1" applyFill="1" applyBorder="1" applyAlignment="1">
      <alignment horizontal="right" wrapText="1"/>
    </xf>
    <xf numFmtId="0" fontId="55" fillId="23" borderId="4" xfId="0" applyNumberFormat="1" applyFont="1" applyFill="1" applyBorder="1" applyAlignment="1">
      <alignment horizontal="left" wrapText="1"/>
    </xf>
    <xf numFmtId="49" fontId="55" fillId="23" borderId="4" xfId="0" applyNumberFormat="1" applyFont="1" applyFill="1" applyBorder="1" applyAlignment="1">
      <alignment horizontal="left" wrapText="1"/>
    </xf>
    <xf numFmtId="174" fontId="55" fillId="23" borderId="4" xfId="0" applyNumberFormat="1" applyFont="1" applyFill="1" applyBorder="1" applyAlignment="1">
      <alignment horizontal="righ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0" fontId="56" fillId="22" borderId="23" xfId="0" applyNumberFormat="1" applyFont="1" applyFill="1" applyBorder="1" applyAlignment="1">
      <alignment horizontal="left" wrapText="1"/>
    </xf>
    <xf numFmtId="0" fontId="56" fillId="0" borderId="20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174" fontId="49" fillId="7" borderId="21" xfId="0" applyNumberFormat="1" applyFont="1" applyFill="1" applyBorder="1" applyAlignment="1" applyProtection="1">
      <alignment horizontal="right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39" xfId="0" applyNumberFormat="1" applyFont="1" applyFill="1" applyBorder="1" applyAlignment="1" applyProtection="1">
      <alignment horizontal="right"/>
      <protection/>
    </xf>
    <xf numFmtId="174" fontId="48" fillId="7" borderId="40" xfId="0" applyNumberFormat="1" applyFont="1" applyFill="1" applyBorder="1" applyAlignment="1" applyProtection="1">
      <alignment horizontal="right"/>
      <protection/>
    </xf>
    <xf numFmtId="49" fontId="57" fillId="0" borderId="23" xfId="0" applyNumberFormat="1" applyFont="1" applyFill="1" applyBorder="1" applyAlignment="1">
      <alignment horizontal="left" wrapText="1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174" fontId="49" fillId="24" borderId="21" xfId="0" applyNumberFormat="1" applyFont="1" applyFill="1" applyBorder="1" applyAlignment="1" applyProtection="1">
      <alignment horizontal="right"/>
      <protection locked="0"/>
    </xf>
    <xf numFmtId="0" fontId="3" fillId="7" borderId="16" xfId="0" applyNumberFormat="1" applyFont="1" applyFill="1" applyBorder="1" applyAlignment="1" applyProtection="1">
      <alignment horizontal="left" wrapText="1"/>
      <protection locked="0"/>
    </xf>
    <xf numFmtId="0" fontId="3" fillId="7" borderId="41" xfId="0" applyNumberFormat="1" applyFont="1" applyFill="1" applyBorder="1" applyAlignment="1" applyProtection="1">
      <alignment horizontal="left" wrapText="1"/>
      <protection locked="0"/>
    </xf>
    <xf numFmtId="174" fontId="3" fillId="7" borderId="42" xfId="0" applyNumberFormat="1" applyFont="1" applyFill="1" applyBorder="1" applyAlignment="1" applyProtection="1">
      <alignment horizontal="center" vertical="center"/>
      <protection/>
    </xf>
    <xf numFmtId="0" fontId="49" fillId="20" borderId="23" xfId="0" applyNumberFormat="1" applyFont="1" applyFill="1" applyBorder="1" applyAlignment="1" applyProtection="1">
      <alignment horizontal="left" wrapText="1"/>
      <protection locked="0"/>
    </xf>
    <xf numFmtId="49" fontId="48" fillId="20" borderId="20" xfId="0" applyNumberFormat="1" applyFont="1" applyFill="1" applyBorder="1" applyAlignment="1" applyProtection="1">
      <alignment horizontal="left" wrapText="1"/>
      <protection locked="0"/>
    </xf>
    <xf numFmtId="49" fontId="49" fillId="20" borderId="20" xfId="0" applyNumberFormat="1" applyFont="1" applyFill="1" applyBorder="1" applyAlignment="1" applyProtection="1">
      <alignment/>
      <protection locked="0"/>
    </xf>
    <xf numFmtId="49" fontId="49" fillId="20" borderId="20" xfId="0" applyNumberFormat="1" applyFont="1" applyFill="1" applyBorder="1" applyAlignment="1" applyProtection="1">
      <alignment horizontal="left" wrapText="1"/>
      <protection locked="0"/>
    </xf>
    <xf numFmtId="174" fontId="48" fillId="20" borderId="20" xfId="0" applyNumberFormat="1" applyFont="1" applyFill="1" applyBorder="1" applyAlignment="1" applyProtection="1">
      <alignment horizontal="right"/>
      <protection/>
    </xf>
    <xf numFmtId="0" fontId="49" fillId="11" borderId="23" xfId="0" applyNumberFormat="1" applyFont="1" applyFill="1" applyBorder="1" applyAlignment="1" applyProtection="1">
      <alignment horizontal="left" wrapText="1"/>
      <protection locked="0"/>
    </xf>
    <xf numFmtId="49" fontId="50" fillId="11" borderId="20" xfId="0" applyNumberFormat="1" applyFont="1" applyFill="1" applyBorder="1" applyAlignment="1" applyProtection="1">
      <alignment horizontal="left" wrapText="1"/>
      <protection locked="0"/>
    </xf>
    <xf numFmtId="49" fontId="49" fillId="11" borderId="20" xfId="0" applyNumberFormat="1" applyFont="1" applyFill="1" applyBorder="1" applyAlignment="1" applyProtection="1">
      <alignment/>
      <protection locked="0"/>
    </xf>
    <xf numFmtId="49" fontId="50" fillId="11" borderId="20" xfId="0" applyNumberFormat="1" applyFont="1" applyFill="1" applyBorder="1" applyAlignment="1" applyProtection="1">
      <alignment horizontal="center" wrapText="1"/>
      <protection locked="0"/>
    </xf>
    <xf numFmtId="174" fontId="50" fillId="11" borderId="20" xfId="0" applyNumberFormat="1" applyFont="1" applyFill="1" applyBorder="1" applyAlignment="1" applyProtection="1">
      <alignment horizontal="right"/>
      <protection/>
    </xf>
    <xf numFmtId="0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0" xfId="0" applyNumberFormat="1" applyFont="1" applyFill="1" applyBorder="1" applyAlignment="1" applyProtection="1">
      <alignment horizontal="left" wrapText="1"/>
      <protection locked="0"/>
    </xf>
    <xf numFmtId="49" fontId="49" fillId="7" borderId="20" xfId="0" applyNumberFormat="1" applyFont="1" applyFill="1" applyBorder="1" applyAlignment="1" applyProtection="1">
      <alignment/>
      <protection locked="0"/>
    </xf>
    <xf numFmtId="174" fontId="49" fillId="7" borderId="43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0" fontId="6" fillId="0" borderId="44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49" fontId="54" fillId="0" borderId="36" xfId="0" applyNumberFormat="1" applyFont="1" applyFill="1" applyBorder="1" applyAlignment="1" applyProtection="1">
      <alignment horizontal="center"/>
      <protection locked="0"/>
    </xf>
    <xf numFmtId="0" fontId="54" fillId="24" borderId="36" xfId="69" applyFont="1" applyFill="1" applyBorder="1" applyAlignment="1" applyProtection="1">
      <alignment horizontal="left" vertical="top"/>
      <protection locked="0"/>
    </xf>
    <xf numFmtId="0" fontId="54" fillId="24" borderId="36" xfId="69" applyFont="1" applyFill="1" applyBorder="1" applyAlignment="1" applyProtection="1">
      <alignment wrapText="1"/>
      <protection locked="0"/>
    </xf>
    <xf numFmtId="174" fontId="54" fillId="0" borderId="36" xfId="69" applyNumberFormat="1" applyFont="1" applyFill="1" applyBorder="1" applyProtection="1">
      <alignment/>
      <protection/>
    </xf>
    <xf numFmtId="0" fontId="55" fillId="24" borderId="36" xfId="69" applyFont="1" applyFill="1" applyBorder="1" applyAlignment="1" applyProtection="1">
      <alignment horizontal="left" vertical="top"/>
      <protection locked="0"/>
    </xf>
    <xf numFmtId="0" fontId="55" fillId="24" borderId="36" xfId="69" applyFont="1" applyFill="1" applyBorder="1" applyAlignment="1" applyProtection="1">
      <alignment wrapText="1"/>
      <protection locked="0"/>
    </xf>
    <xf numFmtId="174" fontId="4" fillId="0" borderId="36" xfId="69" applyNumberFormat="1" applyFont="1" applyFill="1" applyBorder="1" applyProtection="1">
      <alignment/>
      <protection/>
    </xf>
    <xf numFmtId="0" fontId="55" fillId="26" borderId="36" xfId="69" applyFont="1" applyFill="1" applyBorder="1" applyAlignment="1" applyProtection="1">
      <alignment horizontal="left" vertical="top"/>
      <protection locked="0"/>
    </xf>
    <xf numFmtId="0" fontId="55" fillId="26" borderId="36" xfId="69" applyFont="1" applyFill="1" applyBorder="1" applyAlignment="1" applyProtection="1">
      <alignment wrapText="1"/>
      <protection locked="0"/>
    </xf>
    <xf numFmtId="174" fontId="4" fillId="26" borderId="36" xfId="69" applyNumberFormat="1" applyFont="1" applyFill="1" applyBorder="1" applyProtection="1">
      <alignment/>
      <protection/>
    </xf>
    <xf numFmtId="174" fontId="4" fillId="0" borderId="36" xfId="69" applyNumberFormat="1" applyFont="1" applyFill="1" applyBorder="1" applyProtection="1">
      <alignment/>
      <protection locked="0"/>
    </xf>
    <xf numFmtId="0" fontId="55" fillId="0" borderId="4" xfId="0" applyNumberFormat="1" applyFont="1" applyFill="1" applyBorder="1" applyAlignment="1">
      <alignment horizontal="right" wrapText="1"/>
    </xf>
    <xf numFmtId="0" fontId="11" fillId="24" borderId="23" xfId="0" applyNumberFormat="1" applyFont="1" applyFill="1" applyBorder="1" applyAlignment="1" applyProtection="1">
      <alignment horizontal="left" wrapText="1"/>
      <protection locked="0"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49" fontId="11" fillId="0" borderId="20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/>
    </xf>
    <xf numFmtId="0" fontId="38" fillId="0" borderId="0" xfId="0" applyFont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44" fontId="54" fillId="0" borderId="36" xfId="0" applyNumberFormat="1" applyFont="1" applyFill="1" applyBorder="1" applyAlignment="1" applyProtection="1">
      <alignment horizontal="center" vertical="center"/>
      <protection locked="0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2" fontId="45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1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8" xfId="0" applyNumberFormat="1" applyFont="1" applyFill="1" applyBorder="1" applyAlignment="1" applyProtection="1">
      <alignment horizontal="center" vertical="center"/>
      <protection locked="0"/>
    </xf>
    <xf numFmtId="0" fontId="1" fillId="7" borderId="25" xfId="0" applyNumberFormat="1" applyFont="1" applyFill="1" applyBorder="1" applyAlignment="1" applyProtection="1">
      <alignment horizontal="center" vertical="center"/>
      <protection locked="0"/>
    </xf>
    <xf numFmtId="2" fontId="45" fillId="7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 wrapText="1" shrinkToFit="1"/>
      <protection locked="0"/>
    </xf>
    <xf numFmtId="0" fontId="6" fillId="0" borderId="5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2" xfId="60" applyFont="1" applyBorder="1" applyAlignment="1">
      <alignment horizontal="left" vertical="justify" wrapText="1"/>
      <protection/>
    </xf>
    <xf numFmtId="0" fontId="35" fillId="0" borderId="53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22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190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190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190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190500</xdr:rowOff>
    </xdr:to>
    <xdr:sp>
      <xdr:nvSpPr>
        <xdr:cNvPr id="4" name="Object 12" hidden="1"/>
        <xdr:cNvSpPr>
          <a:spLocks/>
        </xdr:cNvSpPr>
      </xdr:nvSpPr>
      <xdr:spPr>
        <a:xfrm>
          <a:off x="0" y="219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190500</xdr:rowOff>
    </xdr:to>
    <xdr:sp>
      <xdr:nvSpPr>
        <xdr:cNvPr id="5" name="Object 11" hidden="1"/>
        <xdr:cNvSpPr>
          <a:spLocks/>
        </xdr:cNvSpPr>
      </xdr:nvSpPr>
      <xdr:spPr>
        <a:xfrm>
          <a:off x="0" y="219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638175</xdr:colOff>
      <xdr:row>1</xdr:row>
      <xdr:rowOff>190500</xdr:rowOff>
    </xdr:to>
    <xdr:sp>
      <xdr:nvSpPr>
        <xdr:cNvPr id="6" name="Object 10" hidden="1"/>
        <xdr:cNvSpPr>
          <a:spLocks/>
        </xdr:cNvSpPr>
      </xdr:nvSpPr>
      <xdr:spPr>
        <a:xfrm>
          <a:off x="0" y="219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85" zoomScaleNormal="85" zoomScalePageLayoutView="0" workbookViewId="0" topLeftCell="A26">
      <selection activeCell="C2" sqref="C2"/>
    </sheetView>
  </sheetViews>
  <sheetFormatPr defaultColWidth="9.125" defaultRowHeight="12.75"/>
  <cols>
    <col min="1" max="1" width="15.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7.25">
      <c r="C1" s="201" t="s">
        <v>325</v>
      </c>
    </row>
    <row r="2" spans="1:3" ht="84" customHeight="1">
      <c r="A2" s="217"/>
      <c r="B2" s="217"/>
      <c r="C2" s="201" t="str">
        <f>прил8!F2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</row>
    <row r="3" spans="1:3" ht="0.75" customHeight="1">
      <c r="A3" s="217"/>
      <c r="B3" s="217"/>
      <c r="C3" s="201"/>
    </row>
    <row r="4" spans="1:3" ht="17.25" hidden="1">
      <c r="A4" s="31"/>
      <c r="B4" s="31"/>
      <c r="C4" s="201"/>
    </row>
    <row r="5" spans="1:3" ht="17.25" hidden="1">
      <c r="A5" s="217"/>
      <c r="B5" s="217"/>
      <c r="C5" s="201"/>
    </row>
    <row r="6" spans="1:3" ht="87" customHeight="1" hidden="1">
      <c r="A6" s="31"/>
      <c r="B6" s="31"/>
      <c r="C6" s="201"/>
    </row>
    <row r="7" spans="1:3" ht="1.5" customHeight="1" hidden="1">
      <c r="A7" s="217"/>
      <c r="B7" s="217"/>
      <c r="C7" s="201"/>
    </row>
    <row r="8" spans="1:3" ht="32.25" customHeight="1">
      <c r="A8" s="217"/>
      <c r="B8" s="217"/>
      <c r="C8" s="21"/>
    </row>
    <row r="9" spans="1:3" ht="17.25">
      <c r="A9" s="212" t="s">
        <v>246</v>
      </c>
      <c r="B9" s="212"/>
      <c r="C9" s="212"/>
    </row>
    <row r="10" spans="1:3" ht="17.25">
      <c r="A10" s="212" t="s">
        <v>269</v>
      </c>
      <c r="B10" s="212"/>
      <c r="C10" s="212"/>
    </row>
    <row r="11" spans="1:3" ht="17.25">
      <c r="A11" s="212" t="s">
        <v>385</v>
      </c>
      <c r="B11" s="212"/>
      <c r="C11" s="212"/>
    </row>
    <row r="12" spans="1:3" ht="17.25">
      <c r="A12" s="212" t="s">
        <v>250</v>
      </c>
      <c r="B12" s="212"/>
      <c r="C12" s="212"/>
    </row>
    <row r="13" spans="1:3" ht="17.25">
      <c r="A13" s="45"/>
      <c r="B13" s="45"/>
      <c r="C13" s="45"/>
    </row>
    <row r="14" spans="1:3" ht="18" thickBot="1">
      <c r="A14" s="211"/>
      <c r="B14" s="211"/>
      <c r="C14" s="44"/>
    </row>
    <row r="15" spans="1:3" s="32" customFormat="1" ht="47.25" customHeight="1" thickBot="1">
      <c r="A15" s="213" t="s">
        <v>247</v>
      </c>
      <c r="B15" s="214"/>
      <c r="C15" s="215" t="s">
        <v>248</v>
      </c>
    </row>
    <row r="16" spans="1:3" s="32" customFormat="1" ht="79.5" customHeight="1" thickBot="1">
      <c r="A16" s="33" t="s">
        <v>251</v>
      </c>
      <c r="B16" s="43" t="s">
        <v>249</v>
      </c>
      <c r="C16" s="216"/>
    </row>
    <row r="17" spans="1:3" ht="39.75">
      <c r="A17" s="201">
        <v>925</v>
      </c>
      <c r="B17" s="201" t="s">
        <v>61</v>
      </c>
      <c r="C17" s="201" t="s">
        <v>62</v>
      </c>
    </row>
    <row r="18" spans="1:3" ht="39.75">
      <c r="A18" s="201">
        <v>925</v>
      </c>
      <c r="B18" s="201" t="s">
        <v>63</v>
      </c>
      <c r="C18" s="201" t="s">
        <v>64</v>
      </c>
    </row>
    <row r="19" spans="1:3" ht="27">
      <c r="A19" s="201">
        <v>925</v>
      </c>
      <c r="B19" s="201" t="s">
        <v>65</v>
      </c>
      <c r="C19" s="201" t="s">
        <v>66</v>
      </c>
    </row>
    <row r="20" spans="1:3" ht="39.75">
      <c r="A20" s="201">
        <v>925</v>
      </c>
      <c r="B20" s="201" t="s">
        <v>67</v>
      </c>
      <c r="C20" s="201" t="s">
        <v>68</v>
      </c>
    </row>
    <row r="21" spans="1:3" ht="17.25">
      <c r="A21" s="201">
        <v>925</v>
      </c>
      <c r="B21" s="201" t="s">
        <v>69</v>
      </c>
      <c r="C21" s="201" t="s">
        <v>70</v>
      </c>
    </row>
    <row r="22" spans="1:3" ht="17.25">
      <c r="A22" s="201">
        <v>925</v>
      </c>
      <c r="B22" s="201" t="s">
        <v>71</v>
      </c>
      <c r="C22" s="201" t="s">
        <v>72</v>
      </c>
    </row>
    <row r="23" spans="1:3" ht="27">
      <c r="A23" s="201">
        <v>925</v>
      </c>
      <c r="B23" s="201" t="s">
        <v>73</v>
      </c>
      <c r="C23" s="201" t="s">
        <v>74</v>
      </c>
    </row>
    <row r="24" spans="1:3" ht="27">
      <c r="A24" s="201">
        <v>925</v>
      </c>
      <c r="B24" s="201" t="s">
        <v>75</v>
      </c>
      <c r="C24" s="201" t="s">
        <v>76</v>
      </c>
    </row>
    <row r="25" spans="1:3" ht="27">
      <c r="A25" s="201">
        <v>925</v>
      </c>
      <c r="B25" s="201" t="s">
        <v>77</v>
      </c>
      <c r="C25" s="201" t="s">
        <v>78</v>
      </c>
    </row>
    <row r="26" spans="1:3" ht="27">
      <c r="A26" s="201">
        <v>925</v>
      </c>
      <c r="B26" s="201" t="s">
        <v>79</v>
      </c>
      <c r="C26" s="201" t="s">
        <v>80</v>
      </c>
    </row>
    <row r="27" spans="1:3" ht="39.75">
      <c r="A27" s="201">
        <v>925</v>
      </c>
      <c r="B27" s="201" t="s">
        <v>81</v>
      </c>
      <c r="C27" s="201" t="s">
        <v>82</v>
      </c>
    </row>
    <row r="28" spans="1:3" ht="39.75">
      <c r="A28" s="201">
        <v>925</v>
      </c>
      <c r="B28" s="201" t="s">
        <v>83</v>
      </c>
      <c r="C28" s="201" t="s">
        <v>84</v>
      </c>
    </row>
    <row r="29" spans="1:3" ht="53.25">
      <c r="A29" s="201">
        <v>925</v>
      </c>
      <c r="B29" s="201" t="s">
        <v>85</v>
      </c>
      <c r="C29" s="201" t="s">
        <v>86</v>
      </c>
    </row>
    <row r="30" spans="1:3" ht="53.25">
      <c r="A30" s="201">
        <v>925</v>
      </c>
      <c r="B30" s="201" t="s">
        <v>87</v>
      </c>
      <c r="C30" s="201" t="s">
        <v>88</v>
      </c>
    </row>
    <row r="31" spans="1:3" ht="27">
      <c r="A31" s="201">
        <v>925</v>
      </c>
      <c r="B31" s="201" t="s">
        <v>89</v>
      </c>
      <c r="C31" s="201" t="s">
        <v>130</v>
      </c>
    </row>
    <row r="32" spans="1:3" ht="39.75">
      <c r="A32" s="201">
        <v>925</v>
      </c>
      <c r="B32" s="201" t="s">
        <v>330</v>
      </c>
      <c r="C32" s="201" t="s">
        <v>331</v>
      </c>
    </row>
    <row r="33" spans="1:3" ht="27">
      <c r="A33" s="201">
        <v>925</v>
      </c>
      <c r="B33" s="201" t="s">
        <v>356</v>
      </c>
      <c r="C33" s="201" t="s">
        <v>90</v>
      </c>
    </row>
    <row r="34" spans="1:3" ht="17.25">
      <c r="A34" s="201">
        <v>925</v>
      </c>
      <c r="B34" s="201" t="s">
        <v>294</v>
      </c>
      <c r="C34" s="201" t="s">
        <v>60</v>
      </c>
    </row>
    <row r="35" spans="1:3" ht="17.25">
      <c r="A35" s="201">
        <v>925</v>
      </c>
      <c r="B35" s="201" t="s">
        <v>295</v>
      </c>
      <c r="C35" s="201" t="s">
        <v>56</v>
      </c>
    </row>
    <row r="36" spans="1:3" ht="27">
      <c r="A36" s="201">
        <v>925</v>
      </c>
      <c r="B36" s="201" t="s">
        <v>296</v>
      </c>
      <c r="C36" s="201" t="s">
        <v>53</v>
      </c>
    </row>
    <row r="37" spans="1:3" ht="27">
      <c r="A37" s="201">
        <v>925</v>
      </c>
      <c r="B37" s="201" t="s">
        <v>297</v>
      </c>
      <c r="C37" s="201" t="s">
        <v>55</v>
      </c>
    </row>
    <row r="38" spans="1:3" ht="39.75">
      <c r="A38" s="201">
        <v>925</v>
      </c>
      <c r="B38" s="201" t="s">
        <v>298</v>
      </c>
      <c r="C38" s="201" t="s">
        <v>57</v>
      </c>
    </row>
    <row r="39" spans="1:3" ht="17.25">
      <c r="A39" s="201">
        <v>925</v>
      </c>
      <c r="B39" s="201" t="s">
        <v>299</v>
      </c>
      <c r="C39" s="201" t="s">
        <v>58</v>
      </c>
    </row>
    <row r="40" spans="1:3" ht="17.25">
      <c r="A40" s="201">
        <v>925</v>
      </c>
      <c r="B40" s="201" t="s">
        <v>300</v>
      </c>
      <c r="C40" s="201" t="s">
        <v>59</v>
      </c>
    </row>
    <row r="41" spans="1:3" ht="27">
      <c r="A41" s="201">
        <v>925</v>
      </c>
      <c r="B41" s="201" t="s">
        <v>301</v>
      </c>
      <c r="C41" s="201" t="s">
        <v>302</v>
      </c>
    </row>
    <row r="42" spans="1:3" ht="27">
      <c r="A42" s="201">
        <v>925</v>
      </c>
      <c r="B42" s="201" t="s">
        <v>303</v>
      </c>
      <c r="C42" s="201" t="s">
        <v>304</v>
      </c>
    </row>
    <row r="43" spans="1:3" ht="53.25">
      <c r="A43" s="201">
        <v>925</v>
      </c>
      <c r="B43" s="201" t="s">
        <v>305</v>
      </c>
      <c r="C43" s="201" t="s">
        <v>306</v>
      </c>
    </row>
    <row r="44" spans="1:3" ht="45" customHeight="1">
      <c r="A44" s="201">
        <v>925</v>
      </c>
      <c r="B44" s="201" t="s">
        <v>389</v>
      </c>
      <c r="C44" s="201" t="s">
        <v>388</v>
      </c>
    </row>
    <row r="45" spans="1:3" ht="17.25">
      <c r="A45" s="201">
        <v>925</v>
      </c>
      <c r="B45" s="201" t="s">
        <v>91</v>
      </c>
      <c r="C45" s="201" t="s">
        <v>181</v>
      </c>
    </row>
    <row r="46" spans="1:3" ht="17.25">
      <c r="A46" s="201">
        <v>925</v>
      </c>
      <c r="B46" s="201" t="s">
        <v>92</v>
      </c>
      <c r="C46" s="201" t="s">
        <v>182</v>
      </c>
    </row>
    <row r="47" spans="1:3" ht="17.25">
      <c r="A47" s="201">
        <v>925</v>
      </c>
      <c r="B47" s="201" t="s">
        <v>307</v>
      </c>
      <c r="C47" s="201" t="s">
        <v>32</v>
      </c>
    </row>
  </sheetData>
  <sheetProtection formatCells="0" formatColumns="0" formatRows="0" insertColumns="0" insertRows="0"/>
  <mergeCells count="12">
    <mergeCell ref="A2:B2"/>
    <mergeCell ref="A3:B3"/>
    <mergeCell ref="A8:B8"/>
    <mergeCell ref="A9:C9"/>
    <mergeCell ref="A5:B5"/>
    <mergeCell ref="A7:B7"/>
    <mergeCell ref="A14:B14"/>
    <mergeCell ref="A10:C10"/>
    <mergeCell ref="A12:C12"/>
    <mergeCell ref="A15:B15"/>
    <mergeCell ref="C15:C16"/>
    <mergeCell ref="A11:C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23">
      <selection activeCell="A1" sqref="A1:C23"/>
    </sheetView>
  </sheetViews>
  <sheetFormatPr defaultColWidth="9.125" defaultRowHeight="12.75"/>
  <cols>
    <col min="1" max="1" width="12.125" style="1" customWidth="1"/>
    <col min="2" max="2" width="43.625" style="1" bestFit="1" customWidth="1"/>
    <col min="3" max="3" width="75.875" style="1" customWidth="1"/>
    <col min="4" max="4" width="20.50390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">
      <c r="C1" s="133" t="s">
        <v>326</v>
      </c>
    </row>
    <row r="2" spans="3:4" ht="203.25" customHeight="1">
      <c r="C2" s="222" t="str">
        <f>прил8!F2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D2" s="2"/>
    </row>
    <row r="3" spans="3:4" ht="5.25" customHeight="1">
      <c r="C3" s="223"/>
      <c r="D3" s="2"/>
    </row>
    <row r="4" spans="3:4" ht="12.75" hidden="1">
      <c r="C4" s="223"/>
      <c r="D4" s="2"/>
    </row>
    <row r="5" spans="3:4" ht="12.75" hidden="1">
      <c r="C5" s="223"/>
      <c r="D5" s="2"/>
    </row>
    <row r="6" spans="3:4" ht="12.75" hidden="1">
      <c r="C6" s="223"/>
      <c r="D6" s="2"/>
    </row>
    <row r="7" spans="2:9" s="10" customFormat="1" ht="18" hidden="1">
      <c r="B7" s="4"/>
      <c r="C7" s="223"/>
      <c r="D7" s="21"/>
      <c r="E7" s="12"/>
      <c r="H7" s="9"/>
      <c r="I7" s="9"/>
    </row>
    <row r="8" spans="2:4" ht="53.25" customHeight="1">
      <c r="B8" s="3"/>
      <c r="C8" s="21"/>
      <c r="D8" s="21"/>
    </row>
    <row r="9" spans="1:5" ht="20.25" customHeight="1">
      <c r="A9" s="224" t="s">
        <v>246</v>
      </c>
      <c r="B9" s="224"/>
      <c r="C9" s="224"/>
      <c r="D9" s="38"/>
      <c r="E9" s="38"/>
    </row>
    <row r="10" spans="1:3" ht="54.75" customHeight="1">
      <c r="A10" s="224" t="s">
        <v>384</v>
      </c>
      <c r="B10" s="224"/>
      <c r="C10" s="224"/>
    </row>
    <row r="11" spans="2:3" ht="12.75" customHeight="1">
      <c r="B11" s="37"/>
      <c r="C11" s="37"/>
    </row>
    <row r="12" spans="2:3" ht="12.75" customHeight="1">
      <c r="B12" s="37"/>
      <c r="C12" s="37"/>
    </row>
    <row r="13" spans="2:3" ht="15.75" customHeight="1" hidden="1" thickBot="1">
      <c r="B13" s="37"/>
      <c r="C13" s="37"/>
    </row>
    <row r="14" spans="2:3" ht="15.75" thickBot="1">
      <c r="B14" s="225"/>
      <c r="C14" s="225"/>
    </row>
    <row r="15" spans="1:3" s="31" customFormat="1" ht="32.25" customHeight="1" thickBot="1">
      <c r="A15" s="218" t="s">
        <v>247</v>
      </c>
      <c r="B15" s="219"/>
      <c r="C15" s="220" t="s">
        <v>252</v>
      </c>
    </row>
    <row r="16" spans="1:3" s="31" customFormat="1" ht="47.25" thickBot="1">
      <c r="A16" s="194" t="s">
        <v>213</v>
      </c>
      <c r="B16" s="35" t="s">
        <v>27</v>
      </c>
      <c r="C16" s="221"/>
    </row>
    <row r="17" spans="1:3" s="36" customFormat="1" ht="30.75">
      <c r="A17" s="195">
        <v>925</v>
      </c>
      <c r="B17" s="193"/>
      <c r="C17" s="34" t="s">
        <v>383</v>
      </c>
    </row>
    <row r="18" spans="1:3" s="36" customFormat="1" ht="27">
      <c r="A18" s="201">
        <v>925</v>
      </c>
      <c r="B18" s="201" t="s">
        <v>274</v>
      </c>
      <c r="C18" s="201" t="s">
        <v>280</v>
      </c>
    </row>
    <row r="19" spans="1:3" s="36" customFormat="1" ht="27">
      <c r="A19" s="201">
        <v>925</v>
      </c>
      <c r="B19" s="201" t="s">
        <v>275</v>
      </c>
      <c r="C19" s="201" t="s">
        <v>281</v>
      </c>
    </row>
    <row r="20" spans="1:3" s="36" customFormat="1" ht="27">
      <c r="A20" s="201">
        <v>925</v>
      </c>
      <c r="B20" s="201" t="s">
        <v>270</v>
      </c>
      <c r="C20" s="201" t="s">
        <v>276</v>
      </c>
    </row>
    <row r="21" spans="1:3" s="36" customFormat="1" ht="27">
      <c r="A21" s="201">
        <v>925</v>
      </c>
      <c r="B21" s="201" t="s">
        <v>271</v>
      </c>
      <c r="C21" s="201" t="s">
        <v>277</v>
      </c>
    </row>
    <row r="22" spans="1:3" s="36" customFormat="1" ht="15">
      <c r="A22" s="201">
        <v>925</v>
      </c>
      <c r="B22" s="201" t="s">
        <v>272</v>
      </c>
      <c r="C22" s="201" t="s">
        <v>278</v>
      </c>
    </row>
    <row r="23" spans="1:3" s="36" customFormat="1" ht="15">
      <c r="A23" s="201">
        <v>925</v>
      </c>
      <c r="B23" s="201" t="s">
        <v>273</v>
      </c>
      <c r="C23" s="201" t="s">
        <v>279</v>
      </c>
    </row>
  </sheetData>
  <sheetProtection formatCells="0" formatColumns="0" formatRows="0" insertColumns="0" insertRows="0"/>
  <mergeCells count="6">
    <mergeCell ref="A15:B15"/>
    <mergeCell ref="C15:C16"/>
    <mergeCell ref="C2:C7"/>
    <mergeCell ref="A9:C9"/>
    <mergeCell ref="A10:C10"/>
    <mergeCell ref="B14:C14"/>
  </mergeCells>
  <conditionalFormatting sqref="B8">
    <cfRule type="expression" priority="1" dxfId="0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B12">
      <selection activeCell="C34" sqref="C34"/>
    </sheetView>
  </sheetViews>
  <sheetFormatPr defaultColWidth="9.125" defaultRowHeight="12.75"/>
  <cols>
    <col min="1" max="1" width="22.875" style="5" customWidth="1"/>
    <col min="2" max="2" width="79.375" style="6" customWidth="1"/>
    <col min="3" max="4" width="14.50390625" style="11" customWidth="1"/>
    <col min="5" max="5" width="17.875" style="11" customWidth="1"/>
    <col min="6" max="6" width="22.875" style="6" customWidth="1"/>
    <col min="7" max="9" width="18.50390625" style="6" customWidth="1"/>
    <col min="10" max="10" width="14.50390625" style="6" bestFit="1" customWidth="1"/>
    <col min="11" max="16384" width="9.125" style="6" customWidth="1"/>
  </cols>
  <sheetData>
    <row r="1" ht="32.25" customHeight="1">
      <c r="C1" s="20" t="s">
        <v>268</v>
      </c>
    </row>
    <row r="2" spans="3:5" s="19" customFormat="1" ht="1.5" customHeight="1">
      <c r="C2" s="222" t="str">
        <f>прил2!C2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D2" s="226"/>
      <c r="E2" s="226"/>
    </row>
    <row r="3" spans="3:5" s="19" customFormat="1" ht="12" hidden="1">
      <c r="C3" s="226"/>
      <c r="D3" s="226"/>
      <c r="E3" s="226"/>
    </row>
    <row r="4" spans="3:5" ht="17.25" hidden="1">
      <c r="C4" s="226"/>
      <c r="D4" s="226"/>
      <c r="E4" s="226"/>
    </row>
    <row r="5" spans="3:5" ht="17.25" hidden="1">
      <c r="C5" s="226"/>
      <c r="D5" s="226"/>
      <c r="E5" s="226"/>
    </row>
    <row r="6" spans="3:5" ht="17.25">
      <c r="C6" s="226"/>
      <c r="D6" s="226"/>
      <c r="E6" s="226"/>
    </row>
    <row r="7" spans="3:5" ht="216.75" customHeight="1">
      <c r="C7" s="226"/>
      <c r="D7" s="226"/>
      <c r="E7" s="226"/>
    </row>
    <row r="8" spans="1:5" ht="18" customHeight="1">
      <c r="A8" s="227" t="s">
        <v>382</v>
      </c>
      <c r="B8" s="227"/>
      <c r="C8" s="227"/>
      <c r="D8" s="227"/>
      <c r="E8" s="227"/>
    </row>
    <row r="9" spans="1:5" ht="17.25">
      <c r="A9" s="227"/>
      <c r="B9" s="227"/>
      <c r="C9" s="227"/>
      <c r="D9" s="227"/>
      <c r="E9" s="227"/>
    </row>
    <row r="10" spans="1:5" ht="17.25">
      <c r="A10" s="227"/>
      <c r="B10" s="227"/>
      <c r="C10" s="227"/>
      <c r="D10" s="227"/>
      <c r="E10" s="227"/>
    </row>
    <row r="11" spans="1:5" ht="17.25">
      <c r="A11" s="39"/>
      <c r="B11" s="39"/>
      <c r="C11" s="39"/>
      <c r="D11" s="39"/>
      <c r="E11" s="39"/>
    </row>
    <row r="12" spans="1:5" ht="18" thickBot="1">
      <c r="A12" s="7"/>
      <c r="B12" s="8"/>
      <c r="C12" s="22"/>
      <c r="D12" s="22"/>
      <c r="E12" s="22"/>
    </row>
    <row r="13" spans="1:9" ht="18" thickBot="1">
      <c r="A13" s="228" t="s">
        <v>245</v>
      </c>
      <c r="B13" s="228" t="s">
        <v>235</v>
      </c>
      <c r="C13" s="229" t="s">
        <v>336</v>
      </c>
      <c r="D13" s="229"/>
      <c r="E13" s="229"/>
      <c r="G13" s="40">
        <v>2021</v>
      </c>
      <c r="H13" s="40">
        <v>2022</v>
      </c>
      <c r="I13" s="40">
        <v>2023</v>
      </c>
    </row>
    <row r="14" spans="1:9" ht="17.25">
      <c r="A14" s="228"/>
      <c r="B14" s="228"/>
      <c r="C14" s="142" t="s">
        <v>293</v>
      </c>
      <c r="D14" s="142" t="s">
        <v>317</v>
      </c>
      <c r="E14" s="142" t="s">
        <v>355</v>
      </c>
      <c r="G14" s="107">
        <v>35.9</v>
      </c>
      <c r="H14" s="107">
        <v>31.1</v>
      </c>
      <c r="I14" s="107">
        <v>28.4</v>
      </c>
    </row>
    <row r="15" spans="1:9" ht="17.25">
      <c r="A15" s="196">
        <v>1</v>
      </c>
      <c r="B15" s="196">
        <v>2</v>
      </c>
      <c r="C15" s="196" t="s">
        <v>337</v>
      </c>
      <c r="D15" s="196" t="s">
        <v>338</v>
      </c>
      <c r="E15" s="196" t="s">
        <v>339</v>
      </c>
      <c r="G15" s="85">
        <f>C16+G14</f>
        <v>1134.21</v>
      </c>
      <c r="H15" s="85">
        <f>D16+H14</f>
        <v>798.11</v>
      </c>
      <c r="I15" s="85">
        <f>E16+I14</f>
        <v>804.01</v>
      </c>
    </row>
    <row r="16" spans="1:9" ht="17.25">
      <c r="A16" s="197" t="s">
        <v>0</v>
      </c>
      <c r="B16" s="198" t="s">
        <v>129</v>
      </c>
      <c r="C16" s="199">
        <f>C17</f>
        <v>1098.31</v>
      </c>
      <c r="D16" s="199">
        <f>D17</f>
        <v>767.01</v>
      </c>
      <c r="E16" s="199">
        <f>E17</f>
        <v>775.61</v>
      </c>
      <c r="G16" s="86">
        <f>прил4!I13</f>
        <v>1160.08</v>
      </c>
      <c r="H16" s="86">
        <f>прил4!J13</f>
        <v>798.0900000000001</v>
      </c>
      <c r="I16" s="86">
        <f>прил4!K13</f>
        <v>803.99</v>
      </c>
    </row>
    <row r="17" spans="1:9" ht="18" thickBot="1">
      <c r="A17" s="200" t="s">
        <v>1</v>
      </c>
      <c r="B17" s="201" t="s">
        <v>23</v>
      </c>
      <c r="C17" s="202">
        <f>C18+C23+C25+C30</f>
        <v>1098.31</v>
      </c>
      <c r="D17" s="202">
        <f>D18+D23+D25+D30</f>
        <v>767.01</v>
      </c>
      <c r="E17" s="202">
        <f>E18+E25+E30</f>
        <v>775.61</v>
      </c>
      <c r="G17" s="87">
        <f>G15-G16</f>
        <v>-25.86999999999989</v>
      </c>
      <c r="H17" s="87">
        <f>H15-H16</f>
        <v>0.019999999999868123</v>
      </c>
      <c r="I17" s="87">
        <f>I15-I16</f>
        <v>0.01999999999998181</v>
      </c>
    </row>
    <row r="18" spans="1:5" ht="17.25">
      <c r="A18" s="200" t="s">
        <v>308</v>
      </c>
      <c r="B18" s="201" t="s">
        <v>390</v>
      </c>
      <c r="C18" s="202">
        <v>635.6</v>
      </c>
      <c r="D18" s="202">
        <f>D19+D21</f>
        <v>444</v>
      </c>
      <c r="E18" s="202">
        <f>E19</f>
        <v>449.9</v>
      </c>
    </row>
    <row r="19" spans="1:5" ht="17.25">
      <c r="A19" s="203" t="s">
        <v>309</v>
      </c>
      <c r="B19" s="204" t="s">
        <v>31</v>
      </c>
      <c r="C19" s="205">
        <f>C20</f>
        <v>492.1</v>
      </c>
      <c r="D19" s="205">
        <f>D20</f>
        <v>444</v>
      </c>
      <c r="E19" s="205">
        <f>E20</f>
        <v>449.9</v>
      </c>
    </row>
    <row r="20" spans="1:5" ht="27">
      <c r="A20" s="200" t="s">
        <v>294</v>
      </c>
      <c r="B20" s="201" t="s">
        <v>391</v>
      </c>
      <c r="C20" s="206">
        <v>492.1</v>
      </c>
      <c r="D20" s="206">
        <f>439.6+4.4</f>
        <v>444</v>
      </c>
      <c r="E20" s="206">
        <f>445.4+4.5</f>
        <v>449.9</v>
      </c>
    </row>
    <row r="21" spans="1:5" ht="17.25">
      <c r="A21" s="203" t="s">
        <v>392</v>
      </c>
      <c r="B21" s="204" t="s">
        <v>393</v>
      </c>
      <c r="C21" s="205">
        <f>C22</f>
        <v>143.5</v>
      </c>
      <c r="D21" s="205">
        <v>0</v>
      </c>
      <c r="E21" s="205">
        <f>E22</f>
        <v>0</v>
      </c>
    </row>
    <row r="22" spans="1:5" ht="26.25" customHeight="1">
      <c r="A22" s="200" t="s">
        <v>389</v>
      </c>
      <c r="B22" s="201" t="s">
        <v>388</v>
      </c>
      <c r="C22" s="206">
        <v>143.5</v>
      </c>
      <c r="D22" s="206">
        <f>D21</f>
        <v>0</v>
      </c>
      <c r="E22" s="206">
        <v>0</v>
      </c>
    </row>
    <row r="23" spans="1:5" ht="27.75" customHeight="1">
      <c r="A23" s="203" t="s">
        <v>310</v>
      </c>
      <c r="B23" s="204" t="s">
        <v>229</v>
      </c>
      <c r="C23" s="205">
        <f>C24</f>
        <v>140.3</v>
      </c>
      <c r="D23" s="205">
        <f>D24</f>
        <v>0</v>
      </c>
      <c r="E23" s="205">
        <f>E24</f>
        <v>0</v>
      </c>
    </row>
    <row r="24" spans="1:5" ht="17.25">
      <c r="A24" s="200" t="s">
        <v>311</v>
      </c>
      <c r="B24" s="201" t="s">
        <v>259</v>
      </c>
      <c r="C24" s="202">
        <v>140.3</v>
      </c>
      <c r="D24" s="202">
        <v>0</v>
      </c>
      <c r="E24" s="202">
        <v>0</v>
      </c>
    </row>
    <row r="25" spans="1:5" ht="17.25">
      <c r="A25" s="203" t="s">
        <v>312</v>
      </c>
      <c r="B25" s="204" t="s">
        <v>394</v>
      </c>
      <c r="C25" s="205">
        <f>C26+C28</f>
        <v>86.8</v>
      </c>
      <c r="D25" s="205">
        <f>D26+D28</f>
        <v>87.4</v>
      </c>
      <c r="E25" s="205">
        <f>E26+E28</f>
        <v>90.1</v>
      </c>
    </row>
    <row r="26" spans="1:5" ht="43.5" customHeight="1">
      <c r="A26" s="200" t="s">
        <v>313</v>
      </c>
      <c r="B26" s="201" t="s">
        <v>266</v>
      </c>
      <c r="C26" s="202">
        <f>C27</f>
        <v>0</v>
      </c>
      <c r="D26" s="202">
        <f>D27</f>
        <v>0</v>
      </c>
      <c r="E26" s="202">
        <f>E27</f>
        <v>0</v>
      </c>
    </row>
    <row r="27" spans="1:5" ht="63" customHeight="1">
      <c r="A27" s="200" t="s">
        <v>297</v>
      </c>
      <c r="B27" s="201" t="s">
        <v>395</v>
      </c>
      <c r="C27" s="206">
        <v>0</v>
      </c>
      <c r="D27" s="206">
        <v>0</v>
      </c>
      <c r="E27" s="206">
        <v>0</v>
      </c>
    </row>
    <row r="28" spans="1:5" ht="27">
      <c r="A28" s="200" t="s">
        <v>314</v>
      </c>
      <c r="B28" s="201" t="s">
        <v>54</v>
      </c>
      <c r="C28" s="206">
        <f>C29</f>
        <v>86.8</v>
      </c>
      <c r="D28" s="206">
        <f>D29</f>
        <v>87.4</v>
      </c>
      <c r="E28" s="206">
        <f>E29</f>
        <v>90.1</v>
      </c>
    </row>
    <row r="29" spans="1:5" ht="27">
      <c r="A29" s="200" t="s">
        <v>296</v>
      </c>
      <c r="B29" s="201" t="s">
        <v>53</v>
      </c>
      <c r="C29" s="206">
        <v>86.8</v>
      </c>
      <c r="D29" s="206">
        <v>87.4</v>
      </c>
      <c r="E29" s="206">
        <v>90.1</v>
      </c>
    </row>
    <row r="30" spans="1:5" ht="17.25">
      <c r="A30" s="203" t="s">
        <v>315</v>
      </c>
      <c r="B30" s="204" t="s">
        <v>95</v>
      </c>
      <c r="C30" s="205">
        <f aca="true" t="shared" si="0" ref="C30:E31">C31</f>
        <v>235.61</v>
      </c>
      <c r="D30" s="205">
        <f t="shared" si="0"/>
        <v>235.61</v>
      </c>
      <c r="E30" s="205">
        <f t="shared" si="0"/>
        <v>235.61</v>
      </c>
    </row>
    <row r="31" spans="1:5" ht="41.25" customHeight="1">
      <c r="A31" s="200" t="s">
        <v>316</v>
      </c>
      <c r="B31" s="201" t="s">
        <v>126</v>
      </c>
      <c r="C31" s="202">
        <f t="shared" si="0"/>
        <v>235.61</v>
      </c>
      <c r="D31" s="202">
        <f t="shared" si="0"/>
        <v>235.61</v>
      </c>
      <c r="E31" s="202">
        <f t="shared" si="0"/>
        <v>235.61</v>
      </c>
    </row>
    <row r="32" spans="1:5" ht="39.75">
      <c r="A32" s="200" t="s">
        <v>298</v>
      </c>
      <c r="B32" s="201" t="s">
        <v>57</v>
      </c>
      <c r="C32" s="206">
        <v>235.61</v>
      </c>
      <c r="D32" s="206">
        <v>235.61</v>
      </c>
      <c r="E32" s="206">
        <v>235.61</v>
      </c>
    </row>
  </sheetData>
  <sheetProtection formatCells="0" formatColumns="0" formatRows="0" sort="0" autoFilter="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85" zoomScaleNormal="85" zoomScalePageLayoutView="0" workbookViewId="0" topLeftCell="A12">
      <selection activeCell="J25" sqref="J25"/>
    </sheetView>
  </sheetViews>
  <sheetFormatPr defaultColWidth="9.125" defaultRowHeight="12.75"/>
  <cols>
    <col min="1" max="1" width="59.50390625" style="23" customWidth="1"/>
    <col min="2" max="2" width="4.00390625" style="23" bestFit="1" customWidth="1"/>
    <col min="3" max="3" width="4.50390625" style="23" bestFit="1" customWidth="1"/>
    <col min="4" max="4" width="3.50390625" style="23" bestFit="1" customWidth="1"/>
    <col min="5" max="5" width="2.375" style="23" bestFit="1" customWidth="1"/>
    <col min="6" max="6" width="3.50390625" style="23" customWidth="1"/>
    <col min="7" max="7" width="7.625" style="23" bestFit="1" customWidth="1"/>
    <col min="8" max="8" width="6.50390625" style="23" customWidth="1"/>
    <col min="9" max="11" width="16.875" style="25" customWidth="1"/>
    <col min="12" max="12" width="9.625" style="18" bestFit="1" customWidth="1"/>
    <col min="13" max="16384" width="9.125" style="18" customWidth="1"/>
  </cols>
  <sheetData>
    <row r="1" spans="3:11" ht="18">
      <c r="C1" s="21"/>
      <c r="I1" s="21" t="s">
        <v>175</v>
      </c>
      <c r="J1" s="23"/>
      <c r="K1" s="23"/>
    </row>
    <row r="2" spans="3:11" ht="1.5" customHeight="1">
      <c r="C2" s="21"/>
      <c r="I2" s="230" t="str">
        <f>прил3!C2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J2" s="226"/>
      <c r="K2" s="226"/>
    </row>
    <row r="3" spans="3:11" ht="18" hidden="1">
      <c r="C3" s="21"/>
      <c r="I3" s="226"/>
      <c r="J3" s="226"/>
      <c r="K3" s="226"/>
    </row>
    <row r="4" spans="3:11" ht="18" hidden="1">
      <c r="C4" s="21"/>
      <c r="I4" s="226"/>
      <c r="J4" s="226"/>
      <c r="K4" s="226"/>
    </row>
    <row r="5" spans="3:11" ht="18" hidden="1">
      <c r="C5" s="21"/>
      <c r="D5" s="14"/>
      <c r="E5" s="14"/>
      <c r="F5" s="14"/>
      <c r="G5" s="14"/>
      <c r="I5" s="226"/>
      <c r="J5" s="226"/>
      <c r="K5" s="226"/>
    </row>
    <row r="6" spans="8:11" ht="16.5" customHeight="1">
      <c r="H6" s="15"/>
      <c r="I6" s="226"/>
      <c r="J6" s="226"/>
      <c r="K6" s="226"/>
    </row>
    <row r="7" spans="1:11" ht="175.5" customHeight="1">
      <c r="A7" s="26"/>
      <c r="B7" s="27"/>
      <c r="C7" s="27"/>
      <c r="D7" s="27"/>
      <c r="E7" s="27"/>
      <c r="F7" s="27"/>
      <c r="G7" s="27"/>
      <c r="H7" s="27"/>
      <c r="I7" s="226"/>
      <c r="J7" s="226"/>
      <c r="K7" s="226"/>
    </row>
    <row r="8" spans="1:11" ht="140.25" customHeight="1">
      <c r="A8" s="231" t="s">
        <v>381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</row>
    <row r="9" spans="1:8" ht="12">
      <c r="A9" s="26"/>
      <c r="B9" s="27"/>
      <c r="C9" s="27"/>
      <c r="D9" s="27"/>
      <c r="E9" s="27"/>
      <c r="F9" s="27"/>
      <c r="G9" s="27"/>
      <c r="H9" s="27"/>
    </row>
    <row r="10" spans="1:11" ht="12.75" thickBot="1">
      <c r="A10" s="28"/>
      <c r="B10" s="28"/>
      <c r="C10" s="28"/>
      <c r="D10" s="28"/>
      <c r="E10" s="28"/>
      <c r="F10" s="28"/>
      <c r="G10" s="28"/>
      <c r="H10" s="28"/>
      <c r="I10" s="29"/>
      <c r="J10" s="29"/>
      <c r="K10" s="29"/>
    </row>
    <row r="11" spans="1:11" s="41" customFormat="1" ht="15.75" thickBot="1">
      <c r="A11" s="61" t="s">
        <v>235</v>
      </c>
      <c r="B11" s="234" t="s">
        <v>237</v>
      </c>
      <c r="C11" s="236" t="s">
        <v>238</v>
      </c>
      <c r="D11" s="238" t="s">
        <v>239</v>
      </c>
      <c r="E11" s="234"/>
      <c r="F11" s="234"/>
      <c r="G11" s="239"/>
      <c r="H11" s="236" t="s">
        <v>240</v>
      </c>
      <c r="I11" s="232" t="s">
        <v>7</v>
      </c>
      <c r="J11" s="232"/>
      <c r="K11" s="233"/>
    </row>
    <row r="12" spans="1:11" s="41" customFormat="1" ht="15.75" thickBot="1">
      <c r="A12" s="106"/>
      <c r="B12" s="235"/>
      <c r="C12" s="237"/>
      <c r="D12" s="240"/>
      <c r="E12" s="235"/>
      <c r="F12" s="235"/>
      <c r="G12" s="241"/>
      <c r="H12" s="237"/>
      <c r="I12" s="105" t="s">
        <v>293</v>
      </c>
      <c r="J12" s="104" t="s">
        <v>317</v>
      </c>
      <c r="K12" s="105" t="s">
        <v>355</v>
      </c>
    </row>
    <row r="13" spans="1:15" ht="24.75" customHeight="1" thickBot="1">
      <c r="A13" s="175" t="s">
        <v>178</v>
      </c>
      <c r="B13" s="176"/>
      <c r="C13" s="176"/>
      <c r="D13" s="176"/>
      <c r="E13" s="176"/>
      <c r="F13" s="176"/>
      <c r="G13" s="176" t="s">
        <v>241</v>
      </c>
      <c r="H13" s="176" t="s">
        <v>241</v>
      </c>
      <c r="I13" s="177">
        <f>прил5!J13</f>
        <v>1160.08</v>
      </c>
      <c r="J13" s="177">
        <f>прил5!K13</f>
        <v>798.0900000000001</v>
      </c>
      <c r="K13" s="177">
        <f>прил5!L13</f>
        <v>803.99</v>
      </c>
      <c r="M13" s="18">
        <f>I13-прил5!J13</f>
        <v>0</v>
      </c>
      <c r="N13" s="18">
        <f>J13-прил5!K13</f>
        <v>0</v>
      </c>
      <c r="O13" s="18">
        <f>K13-прил5!L13</f>
        <v>0</v>
      </c>
    </row>
    <row r="14" spans="1:11" s="30" customFormat="1" ht="13.5">
      <c r="A14" s="178" t="s">
        <v>116</v>
      </c>
      <c r="B14" s="179" t="s">
        <v>242</v>
      </c>
      <c r="C14" s="179"/>
      <c r="D14" s="180"/>
      <c r="E14" s="180"/>
      <c r="F14" s="180"/>
      <c r="G14" s="180" t="s">
        <v>241</v>
      </c>
      <c r="H14" s="181" t="s">
        <v>241</v>
      </c>
      <c r="I14" s="182">
        <f>I15+I26+I58+I65</f>
        <v>698.29</v>
      </c>
      <c r="J14" s="182">
        <f>J15+J26+J58+J65</f>
        <v>291.29</v>
      </c>
      <c r="K14" s="182">
        <f>K15+K26+K58+K65</f>
        <v>313.49</v>
      </c>
    </row>
    <row r="15" spans="1:13" s="59" customFormat="1" ht="42">
      <c r="A15" s="183" t="s">
        <v>233</v>
      </c>
      <c r="B15" s="184" t="s">
        <v>242</v>
      </c>
      <c r="C15" s="184" t="s">
        <v>184</v>
      </c>
      <c r="D15" s="185"/>
      <c r="E15" s="185"/>
      <c r="F15" s="185"/>
      <c r="G15" s="185"/>
      <c r="H15" s="186"/>
      <c r="I15" s="187">
        <f aca="true" t="shared" si="0" ref="I15:K16">I16</f>
        <v>336.1</v>
      </c>
      <c r="J15" s="187">
        <f t="shared" si="0"/>
        <v>82.69999999999999</v>
      </c>
      <c r="K15" s="187">
        <f t="shared" si="0"/>
        <v>82.69999999999999</v>
      </c>
      <c r="M15" s="59">
        <f>1134.14-I13</f>
        <v>-25.939999999999827</v>
      </c>
    </row>
    <row r="16" spans="1:11" ht="26.25">
      <c r="A16" s="148" t="s">
        <v>33</v>
      </c>
      <c r="B16" s="207" t="s">
        <v>242</v>
      </c>
      <c r="C16" s="207" t="s">
        <v>184</v>
      </c>
      <c r="D16" s="207" t="s">
        <v>265</v>
      </c>
      <c r="E16" s="207" t="s">
        <v>4</v>
      </c>
      <c r="F16" s="207"/>
      <c r="G16" s="207"/>
      <c r="H16" s="207"/>
      <c r="I16" s="207">
        <f t="shared" si="0"/>
        <v>336.1</v>
      </c>
      <c r="J16" s="207">
        <f t="shared" si="0"/>
        <v>82.69999999999999</v>
      </c>
      <c r="K16" s="207">
        <f t="shared" si="0"/>
        <v>82.69999999999999</v>
      </c>
    </row>
    <row r="17" spans="1:11" ht="39">
      <c r="A17" s="148" t="s">
        <v>36</v>
      </c>
      <c r="B17" s="207" t="s">
        <v>242</v>
      </c>
      <c r="C17" s="207" t="s">
        <v>184</v>
      </c>
      <c r="D17" s="207" t="s">
        <v>265</v>
      </c>
      <c r="E17" s="207" t="s">
        <v>244</v>
      </c>
      <c r="F17" s="207"/>
      <c r="G17" s="207"/>
      <c r="H17" s="207"/>
      <c r="I17" s="207">
        <f>I18+I22</f>
        <v>336.1</v>
      </c>
      <c r="J17" s="207">
        <f>J18+J22</f>
        <v>82.69999999999999</v>
      </c>
      <c r="K17" s="207">
        <f>K18+K22</f>
        <v>82.69999999999999</v>
      </c>
    </row>
    <row r="18" spans="1:11" ht="35.25" customHeight="1">
      <c r="A18" s="148" t="s">
        <v>222</v>
      </c>
      <c r="B18" s="207" t="s">
        <v>242</v>
      </c>
      <c r="C18" s="207" t="s">
        <v>184</v>
      </c>
      <c r="D18" s="207" t="s">
        <v>265</v>
      </c>
      <c r="E18" s="207" t="s">
        <v>244</v>
      </c>
      <c r="F18" s="207" t="s">
        <v>108</v>
      </c>
      <c r="G18" s="207" t="s">
        <v>109</v>
      </c>
      <c r="H18" s="207"/>
      <c r="I18" s="207">
        <f>I19</f>
        <v>310.1</v>
      </c>
      <c r="J18" s="207">
        <f aca="true" t="shared" si="1" ref="J18:K20">J19</f>
        <v>82.69999999999999</v>
      </c>
      <c r="K18" s="207">
        <f t="shared" si="1"/>
        <v>82.69999999999999</v>
      </c>
    </row>
    <row r="19" spans="1:11" ht="53.25" customHeight="1">
      <c r="A19" s="148" t="s">
        <v>212</v>
      </c>
      <c r="B19" s="207" t="s">
        <v>242</v>
      </c>
      <c r="C19" s="207" t="s">
        <v>184</v>
      </c>
      <c r="D19" s="207" t="s">
        <v>265</v>
      </c>
      <c r="E19" s="207" t="s">
        <v>244</v>
      </c>
      <c r="F19" s="207" t="s">
        <v>108</v>
      </c>
      <c r="G19" s="207">
        <v>41150</v>
      </c>
      <c r="H19" s="207"/>
      <c r="I19" s="207">
        <f>I20</f>
        <v>310.1</v>
      </c>
      <c r="J19" s="207">
        <f t="shared" si="1"/>
        <v>82.69999999999999</v>
      </c>
      <c r="K19" s="207">
        <f t="shared" si="1"/>
        <v>82.69999999999999</v>
      </c>
    </row>
    <row r="20" spans="1:11" ht="54.75" customHeight="1">
      <c r="A20" s="148" t="s">
        <v>346</v>
      </c>
      <c r="B20" s="207" t="s">
        <v>242</v>
      </c>
      <c r="C20" s="207" t="s">
        <v>184</v>
      </c>
      <c r="D20" s="207" t="s">
        <v>265</v>
      </c>
      <c r="E20" s="207" t="s">
        <v>244</v>
      </c>
      <c r="F20" s="207" t="s">
        <v>108</v>
      </c>
      <c r="G20" s="207">
        <v>41150</v>
      </c>
      <c r="H20" s="207" t="s">
        <v>362</v>
      </c>
      <c r="I20" s="207">
        <f>I21</f>
        <v>310.1</v>
      </c>
      <c r="J20" s="207">
        <f t="shared" si="1"/>
        <v>82.69999999999999</v>
      </c>
      <c r="K20" s="207">
        <f t="shared" si="1"/>
        <v>82.69999999999999</v>
      </c>
    </row>
    <row r="21" spans="1:12" ht="26.25">
      <c r="A21" s="148" t="s">
        <v>198</v>
      </c>
      <c r="B21" s="207" t="s">
        <v>242</v>
      </c>
      <c r="C21" s="207" t="s">
        <v>184</v>
      </c>
      <c r="D21" s="207" t="s">
        <v>265</v>
      </c>
      <c r="E21" s="207" t="s">
        <v>244</v>
      </c>
      <c r="F21" s="207" t="s">
        <v>108</v>
      </c>
      <c r="G21" s="207">
        <v>41150</v>
      </c>
      <c r="H21" s="207" t="s">
        <v>192</v>
      </c>
      <c r="I21" s="207">
        <f>242+68.1</f>
        <v>310.1</v>
      </c>
      <c r="J21" s="207">
        <f>270+81.5-168.8-50-50</f>
        <v>82.69999999999999</v>
      </c>
      <c r="K21" s="207">
        <f>270+81.5-168.8-50-50</f>
        <v>82.69999999999999</v>
      </c>
      <c r="L21" s="18">
        <f>56+186+56.1+12</f>
        <v>310.1</v>
      </c>
    </row>
    <row r="22" spans="1:11" ht="39">
      <c r="A22" s="148" t="s">
        <v>121</v>
      </c>
      <c r="B22" s="148" t="s">
        <v>242</v>
      </c>
      <c r="C22" s="148" t="s">
        <v>184</v>
      </c>
      <c r="D22" s="148" t="s">
        <v>265</v>
      </c>
      <c r="E22" s="148" t="s">
        <v>244</v>
      </c>
      <c r="F22" s="148" t="s">
        <v>108</v>
      </c>
      <c r="G22" s="148" t="s">
        <v>332</v>
      </c>
      <c r="H22" s="148" t="s">
        <v>241</v>
      </c>
      <c r="I22" s="207">
        <f>I23</f>
        <v>26</v>
      </c>
      <c r="J22" s="207">
        <f aca="true" t="shared" si="2" ref="J22:K24">J23</f>
        <v>0</v>
      </c>
      <c r="K22" s="207">
        <f t="shared" si="2"/>
        <v>0</v>
      </c>
    </row>
    <row r="23" spans="1:11" ht="52.5">
      <c r="A23" s="148" t="s">
        <v>128</v>
      </c>
      <c r="B23" s="148" t="s">
        <v>242</v>
      </c>
      <c r="C23" s="148" t="s">
        <v>184</v>
      </c>
      <c r="D23" s="148" t="s">
        <v>265</v>
      </c>
      <c r="E23" s="148" t="s">
        <v>244</v>
      </c>
      <c r="F23" s="148" t="s">
        <v>108</v>
      </c>
      <c r="G23" s="148" t="s">
        <v>332</v>
      </c>
      <c r="H23" s="148" t="s">
        <v>241</v>
      </c>
      <c r="I23" s="207">
        <f>I24</f>
        <v>26</v>
      </c>
      <c r="J23" s="207">
        <f t="shared" si="2"/>
        <v>0</v>
      </c>
      <c r="K23" s="207">
        <f t="shared" si="2"/>
        <v>0</v>
      </c>
    </row>
    <row r="24" spans="1:11" s="59" customFormat="1" ht="52.5">
      <c r="A24" s="148" t="s">
        <v>346</v>
      </c>
      <c r="B24" s="148" t="s">
        <v>242</v>
      </c>
      <c r="C24" s="148" t="s">
        <v>184</v>
      </c>
      <c r="D24" s="148" t="s">
        <v>265</v>
      </c>
      <c r="E24" s="148" t="s">
        <v>244</v>
      </c>
      <c r="F24" s="148" t="s">
        <v>108</v>
      </c>
      <c r="G24" s="148" t="s">
        <v>332</v>
      </c>
      <c r="H24" s="207" t="s">
        <v>362</v>
      </c>
      <c r="I24" s="207">
        <f>I25</f>
        <v>26</v>
      </c>
      <c r="J24" s="207">
        <f t="shared" si="2"/>
        <v>0</v>
      </c>
      <c r="K24" s="207">
        <f t="shared" si="2"/>
        <v>0</v>
      </c>
    </row>
    <row r="25" spans="1:11" ht="26.25">
      <c r="A25" s="148" t="s">
        <v>198</v>
      </c>
      <c r="B25" s="148" t="s">
        <v>242</v>
      </c>
      <c r="C25" s="148" t="s">
        <v>184</v>
      </c>
      <c r="D25" s="148" t="s">
        <v>265</v>
      </c>
      <c r="E25" s="148" t="s">
        <v>244</v>
      </c>
      <c r="F25" s="148" t="s">
        <v>108</v>
      </c>
      <c r="G25" s="148" t="s">
        <v>332</v>
      </c>
      <c r="H25" s="207" t="s">
        <v>192</v>
      </c>
      <c r="I25" s="207">
        <v>26</v>
      </c>
      <c r="J25" s="207">
        <v>0</v>
      </c>
      <c r="K25" s="207">
        <v>0</v>
      </c>
    </row>
    <row r="26" spans="1:11" ht="39">
      <c r="A26" s="144" t="s">
        <v>153</v>
      </c>
      <c r="B26" s="144" t="s">
        <v>242</v>
      </c>
      <c r="C26" s="144" t="s">
        <v>243</v>
      </c>
      <c r="D26" s="144"/>
      <c r="E26" s="144"/>
      <c r="F26" s="144"/>
      <c r="G26" s="144"/>
      <c r="H26" s="144" t="s">
        <v>241</v>
      </c>
      <c r="I26" s="163">
        <f>I27+I52</f>
        <v>340.4</v>
      </c>
      <c r="J26" s="163">
        <f>J27+J52</f>
        <v>185.8</v>
      </c>
      <c r="K26" s="163">
        <f>K27+K52</f>
        <v>208</v>
      </c>
    </row>
    <row r="27" spans="1:11" ht="26.25" customHeight="1">
      <c r="A27" s="148" t="s">
        <v>161</v>
      </c>
      <c r="B27" s="145" t="s">
        <v>242</v>
      </c>
      <c r="C27" s="145" t="s">
        <v>243</v>
      </c>
      <c r="D27" s="145" t="s">
        <v>265</v>
      </c>
      <c r="E27" s="145" t="s">
        <v>4</v>
      </c>
      <c r="F27" s="145"/>
      <c r="G27" s="145"/>
      <c r="H27" s="165"/>
      <c r="I27" s="147">
        <f>I28</f>
        <v>340.4</v>
      </c>
      <c r="J27" s="147">
        <f>J28</f>
        <v>185.8</v>
      </c>
      <c r="K27" s="147">
        <f>K28</f>
        <v>208</v>
      </c>
    </row>
    <row r="28" spans="1:11" ht="39">
      <c r="A28" s="148" t="s">
        <v>36</v>
      </c>
      <c r="B28" s="145" t="s">
        <v>242</v>
      </c>
      <c r="C28" s="145" t="s">
        <v>243</v>
      </c>
      <c r="D28" s="145" t="s">
        <v>265</v>
      </c>
      <c r="E28" s="145" t="s">
        <v>285</v>
      </c>
      <c r="F28" s="145"/>
      <c r="G28" s="145"/>
      <c r="H28" s="164"/>
      <c r="I28" s="147">
        <f>I29+I41+I35</f>
        <v>340.4</v>
      </c>
      <c r="J28" s="147">
        <f>J29+J41</f>
        <v>185.8</v>
      </c>
      <c r="K28" s="147">
        <f>K29+K41</f>
        <v>208</v>
      </c>
    </row>
    <row r="29" spans="1:11" ht="12.75">
      <c r="A29" s="148" t="s">
        <v>222</v>
      </c>
      <c r="B29" s="145" t="s">
        <v>242</v>
      </c>
      <c r="C29" s="145" t="s">
        <v>243</v>
      </c>
      <c r="D29" s="145" t="s">
        <v>265</v>
      </c>
      <c r="E29" s="145" t="s">
        <v>285</v>
      </c>
      <c r="F29" s="165" t="s">
        <v>108</v>
      </c>
      <c r="G29" s="145" t="s">
        <v>109</v>
      </c>
      <c r="H29" s="164"/>
      <c r="I29" s="147">
        <f>I30+I36</f>
        <v>284.4</v>
      </c>
      <c r="J29" s="147">
        <f>J30+J36</f>
        <v>143.6</v>
      </c>
      <c r="K29" s="147">
        <f>K30+K36</f>
        <v>165.8</v>
      </c>
    </row>
    <row r="30" spans="1:11" ht="26.25">
      <c r="A30" s="144" t="s">
        <v>223</v>
      </c>
      <c r="B30" s="144" t="s">
        <v>242</v>
      </c>
      <c r="C30" s="144" t="s">
        <v>243</v>
      </c>
      <c r="D30" s="144" t="s">
        <v>265</v>
      </c>
      <c r="E30" s="144" t="s">
        <v>285</v>
      </c>
      <c r="F30" s="144" t="s">
        <v>108</v>
      </c>
      <c r="G30" s="144" t="s">
        <v>105</v>
      </c>
      <c r="H30" s="144"/>
      <c r="I30" s="163">
        <f>I31+I51</f>
        <v>205.6</v>
      </c>
      <c r="J30" s="163">
        <f>J31</f>
        <v>85</v>
      </c>
      <c r="K30" s="163">
        <f>K31</f>
        <v>85</v>
      </c>
    </row>
    <row r="31" spans="1:11" ht="52.5">
      <c r="A31" s="148" t="s">
        <v>346</v>
      </c>
      <c r="B31" s="145" t="s">
        <v>242</v>
      </c>
      <c r="C31" s="145" t="s">
        <v>243</v>
      </c>
      <c r="D31" s="145" t="s">
        <v>265</v>
      </c>
      <c r="E31" s="145" t="s">
        <v>285</v>
      </c>
      <c r="F31" s="145" t="s">
        <v>108</v>
      </c>
      <c r="G31" s="145" t="s">
        <v>105</v>
      </c>
      <c r="H31" s="165" t="s">
        <v>362</v>
      </c>
      <c r="I31" s="147">
        <f>I32</f>
        <v>202.7</v>
      </c>
      <c r="J31" s="147">
        <f>J32</f>
        <v>85</v>
      </c>
      <c r="K31" s="147">
        <f>K32</f>
        <v>85</v>
      </c>
    </row>
    <row r="32" spans="1:12" ht="30.75" customHeight="1">
      <c r="A32" s="148" t="s">
        <v>198</v>
      </c>
      <c r="B32" s="145" t="s">
        <v>242</v>
      </c>
      <c r="C32" s="145" t="s">
        <v>243</v>
      </c>
      <c r="D32" s="145" t="s">
        <v>265</v>
      </c>
      <c r="E32" s="145" t="s">
        <v>285</v>
      </c>
      <c r="F32" s="145" t="s">
        <v>108</v>
      </c>
      <c r="G32" s="145" t="s">
        <v>105</v>
      </c>
      <c r="H32" s="164" t="s">
        <v>192</v>
      </c>
      <c r="I32" s="147">
        <f>155.1+47.6</f>
        <v>202.7</v>
      </c>
      <c r="J32" s="147">
        <f>180+5-100</f>
        <v>85</v>
      </c>
      <c r="K32" s="147">
        <f>180+5-100</f>
        <v>85</v>
      </c>
      <c r="L32" s="18">
        <f>155.1+49.5</f>
        <v>204.6</v>
      </c>
    </row>
    <row r="33" spans="1:11" ht="63" customHeight="1">
      <c r="A33" s="148" t="str">
        <f>прил5!A33</f>
        <v>Софинансирование расходных обязательств, возникающих при выполнении полномочий органов местного самоуправления по вопросам местного значения</v>
      </c>
      <c r="B33" s="148" t="s">
        <v>242</v>
      </c>
      <c r="C33" s="148" t="s">
        <v>243</v>
      </c>
      <c r="D33" s="148" t="s">
        <v>265</v>
      </c>
      <c r="E33" s="148" t="s">
        <v>285</v>
      </c>
      <c r="F33" s="148" t="s">
        <v>108</v>
      </c>
      <c r="G33" s="148" t="s">
        <v>332</v>
      </c>
      <c r="H33" s="148"/>
      <c r="I33" s="207">
        <f>I34</f>
        <v>100.5</v>
      </c>
      <c r="J33" s="148"/>
      <c r="K33" s="148"/>
    </row>
    <row r="34" spans="1:12" ht="70.5" customHeight="1">
      <c r="A34" s="148" t="str">
        <f>прил5!A34</f>
        <v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v>
      </c>
      <c r="B34" s="148" t="s">
        <v>242</v>
      </c>
      <c r="C34" s="148" t="s">
        <v>243</v>
      </c>
      <c r="D34" s="148" t="s">
        <v>265</v>
      </c>
      <c r="E34" s="148" t="s">
        <v>285</v>
      </c>
      <c r="F34" s="148" t="s">
        <v>108</v>
      </c>
      <c r="G34" s="148" t="s">
        <v>332</v>
      </c>
      <c r="H34" s="148" t="s">
        <v>192</v>
      </c>
      <c r="I34" s="207">
        <f>84+16.5</f>
        <v>100.5</v>
      </c>
      <c r="J34" s="148"/>
      <c r="K34" s="148"/>
      <c r="L34" s="18">
        <f>33.7+17.7+6+8.4+24.6+2.4</f>
        <v>92.80000000000001</v>
      </c>
    </row>
    <row r="35" spans="1:11" ht="70.5" customHeight="1">
      <c r="A35" s="148" t="s">
        <v>348</v>
      </c>
      <c r="B35" s="148" t="s">
        <v>242</v>
      </c>
      <c r="C35" s="148" t="s">
        <v>243</v>
      </c>
      <c r="D35" s="148" t="s">
        <v>265</v>
      </c>
      <c r="E35" s="148" t="s">
        <v>285</v>
      </c>
      <c r="F35" s="148" t="s">
        <v>108</v>
      </c>
      <c r="G35" s="148">
        <v>44205</v>
      </c>
      <c r="H35" s="148" t="s">
        <v>363</v>
      </c>
      <c r="I35" s="207">
        <f>8.2+5.6</f>
        <v>13.799999999999999</v>
      </c>
      <c r="J35" s="148"/>
      <c r="K35" s="148"/>
    </row>
    <row r="36" spans="1:11" ht="53.25" customHeight="1">
      <c r="A36" s="148" t="s">
        <v>232</v>
      </c>
      <c r="B36" s="148" t="s">
        <v>242</v>
      </c>
      <c r="C36" s="148" t="s">
        <v>243</v>
      </c>
      <c r="D36" s="148" t="s">
        <v>265</v>
      </c>
      <c r="E36" s="148" t="s">
        <v>285</v>
      </c>
      <c r="F36" s="148" t="s">
        <v>108</v>
      </c>
      <c r="G36" s="148" t="s">
        <v>206</v>
      </c>
      <c r="H36" s="148"/>
      <c r="I36" s="207">
        <f aca="true" t="shared" si="3" ref="I36:K37">I37</f>
        <v>78.80000000000001</v>
      </c>
      <c r="J36" s="207">
        <f t="shared" si="3"/>
        <v>58.599999999999994</v>
      </c>
      <c r="K36" s="207">
        <f t="shared" si="3"/>
        <v>80.80000000000001</v>
      </c>
    </row>
    <row r="37" spans="1:11" ht="49.5" customHeight="1">
      <c r="A37" s="148" t="s">
        <v>348</v>
      </c>
      <c r="B37" s="148" t="s">
        <v>242</v>
      </c>
      <c r="C37" s="148" t="s">
        <v>243</v>
      </c>
      <c r="D37" s="148" t="s">
        <v>265</v>
      </c>
      <c r="E37" s="148" t="s">
        <v>285</v>
      </c>
      <c r="F37" s="148" t="s">
        <v>108</v>
      </c>
      <c r="G37" s="148" t="s">
        <v>206</v>
      </c>
      <c r="H37" s="148" t="s">
        <v>363</v>
      </c>
      <c r="I37" s="207">
        <f t="shared" si="3"/>
        <v>78.80000000000001</v>
      </c>
      <c r="J37" s="207">
        <f t="shared" si="3"/>
        <v>58.599999999999994</v>
      </c>
      <c r="K37" s="207">
        <f t="shared" si="3"/>
        <v>80.80000000000001</v>
      </c>
    </row>
    <row r="38" spans="1:12" ht="42" customHeight="1">
      <c r="A38" s="148" t="s">
        <v>199</v>
      </c>
      <c r="B38" s="148" t="s">
        <v>242</v>
      </c>
      <c r="C38" s="148" t="s">
        <v>243</v>
      </c>
      <c r="D38" s="148" t="s">
        <v>265</v>
      </c>
      <c r="E38" s="148" t="s">
        <v>285</v>
      </c>
      <c r="F38" s="148" t="s">
        <v>108</v>
      </c>
      <c r="G38" s="148" t="s">
        <v>206</v>
      </c>
      <c r="H38" s="148">
        <v>240</v>
      </c>
      <c r="I38" s="207">
        <f>32.3+12.7+6.8+24.6+2.4</f>
        <v>78.80000000000001</v>
      </c>
      <c r="J38" s="207">
        <f>108.7+0.8-21.2-22+15.1-22.8</f>
        <v>58.599999999999994</v>
      </c>
      <c r="K38" s="207">
        <f>108.7+0.8-24-26.3+21.6</f>
        <v>80.80000000000001</v>
      </c>
      <c r="L38" s="18">
        <v>92.8</v>
      </c>
    </row>
    <row r="39" spans="1:11" ht="0.75" customHeight="1">
      <c r="A39" s="148" t="s">
        <v>349</v>
      </c>
      <c r="B39" s="148" t="s">
        <v>242</v>
      </c>
      <c r="C39" s="148" t="s">
        <v>243</v>
      </c>
      <c r="D39" s="148" t="s">
        <v>265</v>
      </c>
      <c r="E39" s="148" t="s">
        <v>285</v>
      </c>
      <c r="F39" s="148" t="s">
        <v>108</v>
      </c>
      <c r="G39" s="148" t="s">
        <v>206</v>
      </c>
      <c r="H39" s="148">
        <v>800</v>
      </c>
      <c r="I39" s="207">
        <v>0</v>
      </c>
      <c r="J39" s="148">
        <v>0</v>
      </c>
      <c r="K39" s="148">
        <v>0</v>
      </c>
    </row>
    <row r="40" spans="1:11" ht="87" customHeight="1">
      <c r="A40" s="148" t="s">
        <v>203</v>
      </c>
      <c r="B40" s="148" t="s">
        <v>242</v>
      </c>
      <c r="C40" s="148" t="s">
        <v>243</v>
      </c>
      <c r="D40" s="148" t="s">
        <v>265</v>
      </c>
      <c r="E40" s="148" t="s">
        <v>285</v>
      </c>
      <c r="F40" s="148" t="s">
        <v>108</v>
      </c>
      <c r="G40" s="148" t="s">
        <v>206</v>
      </c>
      <c r="H40" s="148" t="s">
        <v>193</v>
      </c>
      <c r="I40" s="207">
        <v>2.6</v>
      </c>
      <c r="J40" s="148">
        <v>0</v>
      </c>
      <c r="K40" s="148">
        <v>0</v>
      </c>
    </row>
    <row r="41" spans="1:11" ht="51.75" customHeight="1">
      <c r="A41" s="188" t="s">
        <v>121</v>
      </c>
      <c r="B41" s="189" t="s">
        <v>242</v>
      </c>
      <c r="C41" s="189" t="s">
        <v>243</v>
      </c>
      <c r="D41" s="190" t="s">
        <v>6</v>
      </c>
      <c r="E41" s="190" t="s">
        <v>244</v>
      </c>
      <c r="F41" s="190" t="s">
        <v>108</v>
      </c>
      <c r="G41" s="190" t="s">
        <v>329</v>
      </c>
      <c r="H41" s="189" t="s">
        <v>241</v>
      </c>
      <c r="I41" s="108">
        <v>42.2</v>
      </c>
      <c r="J41" s="108">
        <v>42.2</v>
      </c>
      <c r="K41" s="191">
        <v>42.2</v>
      </c>
    </row>
    <row r="42" spans="1:11" ht="91.5" customHeight="1">
      <c r="A42" s="144" t="s">
        <v>327</v>
      </c>
      <c r="B42" s="144" t="s">
        <v>242</v>
      </c>
      <c r="C42" s="144" t="s">
        <v>243</v>
      </c>
      <c r="D42" s="144" t="s">
        <v>6</v>
      </c>
      <c r="E42" s="144" t="s">
        <v>244</v>
      </c>
      <c r="F42" s="144" t="s">
        <v>108</v>
      </c>
      <c r="G42" s="144" t="s">
        <v>262</v>
      </c>
      <c r="H42" s="144" t="s">
        <v>241</v>
      </c>
      <c r="I42" s="163">
        <f>I43</f>
        <v>21.099999999999998</v>
      </c>
      <c r="J42" s="163">
        <v>21.1</v>
      </c>
      <c r="K42" s="163">
        <v>21.1</v>
      </c>
    </row>
    <row r="43" spans="1:11" ht="63.75" customHeight="1">
      <c r="A43" s="148" t="s">
        <v>346</v>
      </c>
      <c r="B43" s="145" t="s">
        <v>242</v>
      </c>
      <c r="C43" s="145" t="s">
        <v>243</v>
      </c>
      <c r="D43" s="145" t="s">
        <v>6</v>
      </c>
      <c r="E43" s="145" t="s">
        <v>244</v>
      </c>
      <c r="F43" s="145" t="s">
        <v>108</v>
      </c>
      <c r="G43" s="145" t="s">
        <v>262</v>
      </c>
      <c r="H43" s="165" t="s">
        <v>362</v>
      </c>
      <c r="I43" s="147">
        <f>I44+I45</f>
        <v>21.099999999999998</v>
      </c>
      <c r="J43" s="147">
        <v>20.1</v>
      </c>
      <c r="K43" s="147">
        <v>20.1</v>
      </c>
    </row>
    <row r="44" spans="1:11" ht="26.25">
      <c r="A44" s="148" t="s">
        <v>198</v>
      </c>
      <c r="B44" s="145" t="s">
        <v>242</v>
      </c>
      <c r="C44" s="145" t="s">
        <v>243</v>
      </c>
      <c r="D44" s="145" t="s">
        <v>6</v>
      </c>
      <c r="E44" s="145" t="s">
        <v>244</v>
      </c>
      <c r="F44" s="145" t="s">
        <v>108</v>
      </c>
      <c r="G44" s="145" t="s">
        <v>262</v>
      </c>
      <c r="H44" s="164" t="s">
        <v>192</v>
      </c>
      <c r="I44" s="147">
        <v>18.2</v>
      </c>
      <c r="J44" s="147">
        <v>20.1</v>
      </c>
      <c r="K44" s="147">
        <v>20.1</v>
      </c>
    </row>
    <row r="45" spans="1:11" ht="26.25">
      <c r="A45" s="148" t="s">
        <v>199</v>
      </c>
      <c r="B45" s="145" t="s">
        <v>242</v>
      </c>
      <c r="C45" s="145" t="s">
        <v>243</v>
      </c>
      <c r="D45" s="145" t="s">
        <v>6</v>
      </c>
      <c r="E45" s="145" t="s">
        <v>244</v>
      </c>
      <c r="F45" s="165" t="s">
        <v>108</v>
      </c>
      <c r="G45" s="145" t="s">
        <v>262</v>
      </c>
      <c r="H45" s="164" t="s">
        <v>363</v>
      </c>
      <c r="I45" s="147">
        <f>I46</f>
        <v>2.9</v>
      </c>
      <c r="J45" s="147">
        <v>1</v>
      </c>
      <c r="K45" s="147">
        <v>1</v>
      </c>
    </row>
    <row r="46" spans="1:11" ht="27">
      <c r="A46" s="68" t="s">
        <v>5</v>
      </c>
      <c r="B46" s="76" t="s">
        <v>242</v>
      </c>
      <c r="C46" s="76" t="s">
        <v>243</v>
      </c>
      <c r="D46" s="79" t="s">
        <v>6</v>
      </c>
      <c r="E46" s="79" t="s">
        <v>244</v>
      </c>
      <c r="F46" s="79" t="s">
        <v>108</v>
      </c>
      <c r="G46" s="79" t="s">
        <v>262</v>
      </c>
      <c r="H46" s="76">
        <v>240</v>
      </c>
      <c r="I46" s="83">
        <v>2.9</v>
      </c>
      <c r="J46" s="83">
        <v>1</v>
      </c>
      <c r="K46" s="72">
        <v>1</v>
      </c>
    </row>
    <row r="47" spans="1:11" ht="66">
      <c r="A47" s="144" t="s">
        <v>328</v>
      </c>
      <c r="B47" s="144" t="s">
        <v>242</v>
      </c>
      <c r="C47" s="144" t="s">
        <v>243</v>
      </c>
      <c r="D47" s="144" t="s">
        <v>6</v>
      </c>
      <c r="E47" s="144" t="s">
        <v>244</v>
      </c>
      <c r="F47" s="144" t="s">
        <v>108</v>
      </c>
      <c r="G47" s="144" t="s">
        <v>264</v>
      </c>
      <c r="H47" s="144"/>
      <c r="I47" s="163">
        <f>I48</f>
        <v>21.099999999999998</v>
      </c>
      <c r="J47" s="163">
        <v>21.1</v>
      </c>
      <c r="K47" s="163">
        <v>21.1</v>
      </c>
    </row>
    <row r="48" spans="1:11" ht="52.5">
      <c r="A48" s="148" t="s">
        <v>346</v>
      </c>
      <c r="B48" s="145" t="s">
        <v>242</v>
      </c>
      <c r="C48" s="145" t="s">
        <v>243</v>
      </c>
      <c r="D48" s="145" t="s">
        <v>6</v>
      </c>
      <c r="E48" s="145" t="s">
        <v>244</v>
      </c>
      <c r="F48" s="145" t="s">
        <v>108</v>
      </c>
      <c r="G48" s="145" t="s">
        <v>264</v>
      </c>
      <c r="H48" s="165">
        <v>100</v>
      </c>
      <c r="I48" s="147">
        <f>I49+I50</f>
        <v>21.099999999999998</v>
      </c>
      <c r="J48" s="147">
        <v>20.1</v>
      </c>
      <c r="K48" s="147">
        <v>20.1</v>
      </c>
    </row>
    <row r="49" spans="1:11" ht="26.25">
      <c r="A49" s="148" t="s">
        <v>198</v>
      </c>
      <c r="B49" s="145" t="s">
        <v>242</v>
      </c>
      <c r="C49" s="145" t="s">
        <v>243</v>
      </c>
      <c r="D49" s="145" t="s">
        <v>6</v>
      </c>
      <c r="E49" s="145" t="s">
        <v>244</v>
      </c>
      <c r="F49" s="145" t="s">
        <v>108</v>
      </c>
      <c r="G49" s="145" t="s">
        <v>264</v>
      </c>
      <c r="H49" s="164" t="s">
        <v>192</v>
      </c>
      <c r="I49" s="147">
        <f>14+4.2</f>
        <v>18.2</v>
      </c>
      <c r="J49" s="147">
        <v>20.1</v>
      </c>
      <c r="K49" s="147">
        <v>20.1</v>
      </c>
    </row>
    <row r="50" spans="1:11" ht="37.5" customHeight="1">
      <c r="A50" s="148" t="s">
        <v>199</v>
      </c>
      <c r="B50" s="145" t="s">
        <v>242</v>
      </c>
      <c r="C50" s="145" t="s">
        <v>243</v>
      </c>
      <c r="D50" s="145" t="s">
        <v>6</v>
      </c>
      <c r="E50" s="145" t="s">
        <v>244</v>
      </c>
      <c r="F50" s="165" t="s">
        <v>108</v>
      </c>
      <c r="G50" s="145" t="s">
        <v>264</v>
      </c>
      <c r="H50" s="164" t="s">
        <v>363</v>
      </c>
      <c r="I50" s="147">
        <f>I51</f>
        <v>2.9</v>
      </c>
      <c r="J50" s="147">
        <v>1</v>
      </c>
      <c r="K50" s="147">
        <v>1</v>
      </c>
    </row>
    <row r="51" spans="1:11" ht="35.25" customHeight="1">
      <c r="A51" s="148" t="s">
        <v>5</v>
      </c>
      <c r="B51" s="76" t="s">
        <v>242</v>
      </c>
      <c r="C51" s="76" t="s">
        <v>243</v>
      </c>
      <c r="D51" s="79" t="s">
        <v>6</v>
      </c>
      <c r="E51" s="79" t="s">
        <v>244</v>
      </c>
      <c r="F51" s="79" t="s">
        <v>108</v>
      </c>
      <c r="G51" s="79" t="s">
        <v>264</v>
      </c>
      <c r="H51" s="76">
        <v>240</v>
      </c>
      <c r="I51" s="83">
        <v>2.9</v>
      </c>
      <c r="J51" s="83">
        <v>1</v>
      </c>
      <c r="K51" s="72">
        <v>1</v>
      </c>
    </row>
    <row r="52" spans="1:11" ht="39">
      <c r="A52" s="144" t="s">
        <v>35</v>
      </c>
      <c r="B52" s="144" t="s">
        <v>242</v>
      </c>
      <c r="C52" s="144" t="s">
        <v>243</v>
      </c>
      <c r="D52" s="144" t="s">
        <v>6</v>
      </c>
      <c r="E52" s="144">
        <v>0</v>
      </c>
      <c r="F52" s="144"/>
      <c r="G52" s="144"/>
      <c r="H52" s="144"/>
      <c r="I52" s="163">
        <f>I53</f>
        <v>0</v>
      </c>
      <c r="J52" s="163">
        <f aca="true" t="shared" si="4" ref="J52:K56">J53</f>
        <v>0</v>
      </c>
      <c r="K52" s="163">
        <f t="shared" si="4"/>
        <v>0</v>
      </c>
    </row>
    <row r="53" spans="1:11" ht="52.5" customHeight="1">
      <c r="A53" s="148" t="s">
        <v>34</v>
      </c>
      <c r="B53" s="145" t="s">
        <v>242</v>
      </c>
      <c r="C53" s="145" t="s">
        <v>243</v>
      </c>
      <c r="D53" s="145" t="s">
        <v>6</v>
      </c>
      <c r="E53" s="145" t="s">
        <v>244</v>
      </c>
      <c r="F53" s="145" t="s">
        <v>108</v>
      </c>
      <c r="G53" s="145"/>
      <c r="H53" s="164"/>
      <c r="I53" s="147">
        <f>I54</f>
        <v>0</v>
      </c>
      <c r="J53" s="147">
        <f t="shared" si="4"/>
        <v>0</v>
      </c>
      <c r="K53" s="147">
        <f t="shared" si="4"/>
        <v>0</v>
      </c>
    </row>
    <row r="54" spans="1:11" ht="50.25" customHeight="1">
      <c r="A54" s="148" t="s">
        <v>123</v>
      </c>
      <c r="B54" s="145" t="s">
        <v>242</v>
      </c>
      <c r="C54" s="145" t="s">
        <v>243</v>
      </c>
      <c r="D54" s="145" t="s">
        <v>6</v>
      </c>
      <c r="E54" s="145" t="s">
        <v>244</v>
      </c>
      <c r="F54" s="145" t="s">
        <v>108</v>
      </c>
      <c r="G54" s="145" t="s">
        <v>110</v>
      </c>
      <c r="H54" s="164" t="s">
        <v>241</v>
      </c>
      <c r="I54" s="147">
        <f>I55</f>
        <v>0</v>
      </c>
      <c r="J54" s="147">
        <f t="shared" si="4"/>
        <v>0</v>
      </c>
      <c r="K54" s="147">
        <f t="shared" si="4"/>
        <v>0</v>
      </c>
    </row>
    <row r="55" spans="1:11" ht="49.5" customHeight="1">
      <c r="A55" s="148" t="s">
        <v>94</v>
      </c>
      <c r="B55" s="145" t="s">
        <v>242</v>
      </c>
      <c r="C55" s="145" t="s">
        <v>243</v>
      </c>
      <c r="D55" s="145" t="s">
        <v>6</v>
      </c>
      <c r="E55" s="145" t="s">
        <v>244</v>
      </c>
      <c r="F55" s="165" t="s">
        <v>108</v>
      </c>
      <c r="G55" s="145" t="s">
        <v>205</v>
      </c>
      <c r="H55" s="164"/>
      <c r="I55" s="147">
        <f>I56</f>
        <v>0</v>
      </c>
      <c r="J55" s="147">
        <f t="shared" si="4"/>
        <v>0</v>
      </c>
      <c r="K55" s="147">
        <f t="shared" si="4"/>
        <v>0</v>
      </c>
    </row>
    <row r="56" spans="1:11" ht="26.25">
      <c r="A56" s="148" t="s">
        <v>199</v>
      </c>
      <c r="B56" s="148" t="s">
        <v>242</v>
      </c>
      <c r="C56" s="148" t="s">
        <v>243</v>
      </c>
      <c r="D56" s="148" t="s">
        <v>6</v>
      </c>
      <c r="E56" s="148" t="s">
        <v>244</v>
      </c>
      <c r="F56" s="152" t="s">
        <v>108</v>
      </c>
      <c r="G56" s="145" t="s">
        <v>205</v>
      </c>
      <c r="H56" s="164" t="s">
        <v>363</v>
      </c>
      <c r="I56" s="147">
        <f>I57</f>
        <v>0</v>
      </c>
      <c r="J56" s="147">
        <f t="shared" si="4"/>
        <v>0</v>
      </c>
      <c r="K56" s="147">
        <f t="shared" si="4"/>
        <v>0</v>
      </c>
    </row>
    <row r="57" spans="1:11" ht="41.25" customHeight="1">
      <c r="A57" s="148" t="s">
        <v>199</v>
      </c>
      <c r="B57" s="148" t="s">
        <v>242</v>
      </c>
      <c r="C57" s="148" t="s">
        <v>243</v>
      </c>
      <c r="D57" s="148" t="s">
        <v>6</v>
      </c>
      <c r="E57" s="148" t="s">
        <v>244</v>
      </c>
      <c r="F57" s="152" t="s">
        <v>108</v>
      </c>
      <c r="G57" s="148" t="s">
        <v>205</v>
      </c>
      <c r="H57" s="152" t="s">
        <v>194</v>
      </c>
      <c r="I57" s="150">
        <v>0</v>
      </c>
      <c r="J57" s="150">
        <v>0</v>
      </c>
      <c r="K57" s="150">
        <v>0</v>
      </c>
    </row>
    <row r="58" spans="1:11" ht="39.75" customHeight="1">
      <c r="A58" s="144" t="s">
        <v>282</v>
      </c>
      <c r="B58" s="144" t="s">
        <v>242</v>
      </c>
      <c r="C58" s="144" t="s">
        <v>283</v>
      </c>
      <c r="D58" s="144"/>
      <c r="E58" s="144"/>
      <c r="F58" s="144"/>
      <c r="G58" s="144"/>
      <c r="H58" s="144" t="s">
        <v>241</v>
      </c>
      <c r="I58" s="163">
        <v>21.79</v>
      </c>
      <c r="J58" s="163">
        <v>21.79</v>
      </c>
      <c r="K58" s="163">
        <v>21.79</v>
      </c>
    </row>
    <row r="59" spans="1:11" ht="51.75" customHeight="1">
      <c r="A59" s="144" t="s">
        <v>35</v>
      </c>
      <c r="B59" s="144" t="s">
        <v>242</v>
      </c>
      <c r="C59" s="144" t="s">
        <v>283</v>
      </c>
      <c r="D59" s="144" t="s">
        <v>6</v>
      </c>
      <c r="E59" s="144" t="s">
        <v>244</v>
      </c>
      <c r="F59" s="144"/>
      <c r="G59" s="144" t="s">
        <v>241</v>
      </c>
      <c r="H59" s="144" t="s">
        <v>241</v>
      </c>
      <c r="I59" s="163">
        <v>21.79</v>
      </c>
      <c r="J59" s="163">
        <v>21.79</v>
      </c>
      <c r="K59" s="163">
        <v>21.79</v>
      </c>
    </row>
    <row r="60" spans="1:11" ht="39">
      <c r="A60" s="148" t="s">
        <v>34</v>
      </c>
      <c r="B60" s="145" t="s">
        <v>242</v>
      </c>
      <c r="C60" s="145" t="s">
        <v>283</v>
      </c>
      <c r="D60" s="145" t="s">
        <v>6</v>
      </c>
      <c r="E60" s="145" t="s">
        <v>244</v>
      </c>
      <c r="F60" s="145" t="s">
        <v>108</v>
      </c>
      <c r="G60" s="145" t="s">
        <v>241</v>
      </c>
      <c r="H60" s="164" t="s">
        <v>241</v>
      </c>
      <c r="I60" s="147">
        <v>21.79</v>
      </c>
      <c r="J60" s="147">
        <v>21.79</v>
      </c>
      <c r="K60" s="147">
        <v>21.79</v>
      </c>
    </row>
    <row r="61" spans="1:11" ht="26.25">
      <c r="A61" s="148" t="s">
        <v>284</v>
      </c>
      <c r="B61" s="145" t="s">
        <v>242</v>
      </c>
      <c r="C61" s="145" t="s">
        <v>283</v>
      </c>
      <c r="D61" s="145" t="s">
        <v>6</v>
      </c>
      <c r="E61" s="145" t="s">
        <v>244</v>
      </c>
      <c r="F61" s="145" t="s">
        <v>108</v>
      </c>
      <c r="G61" s="145" t="s">
        <v>376</v>
      </c>
      <c r="H61" s="164" t="s">
        <v>241</v>
      </c>
      <c r="I61" s="147">
        <v>21.79</v>
      </c>
      <c r="J61" s="147">
        <v>21.79</v>
      </c>
      <c r="K61" s="147">
        <v>21.79</v>
      </c>
    </row>
    <row r="62" spans="1:11" ht="12.75">
      <c r="A62" s="148" t="s">
        <v>152</v>
      </c>
      <c r="B62" s="145" t="s">
        <v>242</v>
      </c>
      <c r="C62" s="145" t="s">
        <v>283</v>
      </c>
      <c r="D62" s="145" t="s">
        <v>6</v>
      </c>
      <c r="E62" s="145" t="s">
        <v>244</v>
      </c>
      <c r="F62" s="165" t="s">
        <v>108</v>
      </c>
      <c r="G62" s="145" t="s">
        <v>364</v>
      </c>
      <c r="H62" s="164" t="s">
        <v>365</v>
      </c>
      <c r="I62" s="147">
        <v>21.79</v>
      </c>
      <c r="J62" s="147">
        <v>21.79</v>
      </c>
      <c r="K62" s="147">
        <v>21.79</v>
      </c>
    </row>
    <row r="63" spans="1:11" ht="12.75">
      <c r="A63" s="148" t="s">
        <v>95</v>
      </c>
      <c r="B63" s="148" t="s">
        <v>242</v>
      </c>
      <c r="C63" s="148" t="s">
        <v>283</v>
      </c>
      <c r="D63" s="148" t="s">
        <v>6</v>
      </c>
      <c r="E63" s="148" t="s">
        <v>244</v>
      </c>
      <c r="F63" s="152" t="s">
        <v>108</v>
      </c>
      <c r="G63" s="148" t="s">
        <v>364</v>
      </c>
      <c r="H63" s="192" t="s">
        <v>120</v>
      </c>
      <c r="I63" s="150">
        <v>21.79</v>
      </c>
      <c r="J63" s="150">
        <v>21.79</v>
      </c>
      <c r="K63" s="150">
        <v>21.79</v>
      </c>
    </row>
    <row r="64" spans="1:11" ht="27">
      <c r="A64" s="69" t="s">
        <v>221</v>
      </c>
      <c r="B64" s="148" t="s">
        <v>242</v>
      </c>
      <c r="C64" s="148">
        <v>7</v>
      </c>
      <c r="D64" s="148" t="s">
        <v>6</v>
      </c>
      <c r="E64" s="148" t="s">
        <v>244</v>
      </c>
      <c r="F64" s="152" t="s">
        <v>108</v>
      </c>
      <c r="G64" s="148">
        <v>41130</v>
      </c>
      <c r="H64" s="192">
        <v>880</v>
      </c>
      <c r="I64" s="150">
        <v>1.1</v>
      </c>
      <c r="J64" s="150"/>
      <c r="K64" s="150"/>
    </row>
    <row r="65" spans="1:11" ht="12.75">
      <c r="A65" s="144" t="s">
        <v>29</v>
      </c>
      <c r="B65" s="144" t="s">
        <v>242</v>
      </c>
      <c r="C65" s="144" t="s">
        <v>177</v>
      </c>
      <c r="D65" s="144"/>
      <c r="E65" s="144"/>
      <c r="F65" s="144"/>
      <c r="G65" s="144"/>
      <c r="H65" s="144"/>
      <c r="I65" s="163">
        <f>I66</f>
        <v>0</v>
      </c>
      <c r="J65" s="163">
        <v>1</v>
      </c>
      <c r="K65" s="163">
        <v>1</v>
      </c>
    </row>
    <row r="66" spans="1:11" ht="26.25">
      <c r="A66" s="148" t="s">
        <v>35</v>
      </c>
      <c r="B66" s="145" t="s">
        <v>242</v>
      </c>
      <c r="C66" s="145" t="s">
        <v>177</v>
      </c>
      <c r="D66" s="145" t="s">
        <v>6</v>
      </c>
      <c r="E66" s="145" t="s">
        <v>4</v>
      </c>
      <c r="F66" s="145"/>
      <c r="G66" s="145"/>
      <c r="H66" s="164"/>
      <c r="I66" s="147">
        <f>I67</f>
        <v>0</v>
      </c>
      <c r="J66" s="147">
        <v>1</v>
      </c>
      <c r="K66" s="147">
        <v>1</v>
      </c>
    </row>
    <row r="67" spans="1:11" ht="39">
      <c r="A67" s="148" t="s">
        <v>34</v>
      </c>
      <c r="B67" s="145" t="s">
        <v>242</v>
      </c>
      <c r="C67" s="145" t="s">
        <v>177</v>
      </c>
      <c r="D67" s="145" t="s">
        <v>6</v>
      </c>
      <c r="E67" s="145" t="s">
        <v>244</v>
      </c>
      <c r="F67" s="145"/>
      <c r="G67" s="145"/>
      <c r="H67" s="164"/>
      <c r="I67" s="147">
        <v>0</v>
      </c>
      <c r="J67" s="147">
        <v>1</v>
      </c>
      <c r="K67" s="147">
        <v>1</v>
      </c>
    </row>
    <row r="68" spans="1:11" ht="12.75">
      <c r="A68" s="148" t="s">
        <v>222</v>
      </c>
      <c r="B68" s="145" t="s">
        <v>242</v>
      </c>
      <c r="C68" s="145" t="s">
        <v>177</v>
      </c>
      <c r="D68" s="145" t="s">
        <v>6</v>
      </c>
      <c r="E68" s="145" t="s">
        <v>244</v>
      </c>
      <c r="F68" s="165" t="s">
        <v>108</v>
      </c>
      <c r="G68" s="145" t="s">
        <v>109</v>
      </c>
      <c r="H68" s="164"/>
      <c r="I68" s="147">
        <f>I69</f>
        <v>1</v>
      </c>
      <c r="J68" s="147">
        <v>1</v>
      </c>
      <c r="K68" s="147">
        <v>1</v>
      </c>
    </row>
    <row r="69" spans="1:11" ht="12.75">
      <c r="A69" s="148" t="s">
        <v>224</v>
      </c>
      <c r="B69" s="148" t="s">
        <v>242</v>
      </c>
      <c r="C69" s="148" t="s">
        <v>177</v>
      </c>
      <c r="D69" s="148" t="s">
        <v>6</v>
      </c>
      <c r="E69" s="148" t="s">
        <v>244</v>
      </c>
      <c r="F69" s="152" t="s">
        <v>108</v>
      </c>
      <c r="G69" s="145" t="s">
        <v>208</v>
      </c>
      <c r="H69" s="164"/>
      <c r="I69" s="147">
        <f>I70</f>
        <v>1</v>
      </c>
      <c r="J69" s="147">
        <v>1</v>
      </c>
      <c r="K69" s="147">
        <v>1</v>
      </c>
    </row>
    <row r="70" spans="1:11" ht="12.75">
      <c r="A70" s="148" t="s">
        <v>349</v>
      </c>
      <c r="B70" s="148" t="s">
        <v>242</v>
      </c>
      <c r="C70" s="148" t="s">
        <v>177</v>
      </c>
      <c r="D70" s="148" t="s">
        <v>6</v>
      </c>
      <c r="E70" s="148" t="s">
        <v>244</v>
      </c>
      <c r="F70" s="152" t="s">
        <v>108</v>
      </c>
      <c r="G70" s="148" t="s">
        <v>208</v>
      </c>
      <c r="H70" s="152" t="s">
        <v>360</v>
      </c>
      <c r="I70" s="150">
        <f>I71</f>
        <v>1</v>
      </c>
      <c r="J70" s="150">
        <v>1</v>
      </c>
      <c r="K70" s="150"/>
    </row>
    <row r="71" spans="1:11" ht="12.75">
      <c r="A71" s="148" t="s">
        <v>152</v>
      </c>
      <c r="B71" s="148" t="s">
        <v>242</v>
      </c>
      <c r="C71" s="148" t="s">
        <v>177</v>
      </c>
      <c r="D71" s="148" t="s">
        <v>6</v>
      </c>
      <c r="E71" s="148" t="s">
        <v>244</v>
      </c>
      <c r="F71" s="152" t="s">
        <v>108</v>
      </c>
      <c r="G71" s="148" t="s">
        <v>208</v>
      </c>
      <c r="H71" s="152" t="s">
        <v>151</v>
      </c>
      <c r="I71" s="150">
        <v>1</v>
      </c>
      <c r="J71" s="150">
        <v>1</v>
      </c>
      <c r="K71" s="150">
        <v>1</v>
      </c>
    </row>
    <row r="72" spans="1:11" ht="12.75">
      <c r="A72" s="144" t="s">
        <v>40</v>
      </c>
      <c r="B72" s="144" t="s">
        <v>184</v>
      </c>
      <c r="C72" s="144"/>
      <c r="D72" s="144"/>
      <c r="E72" s="144"/>
      <c r="F72" s="144"/>
      <c r="G72" s="144" t="s">
        <v>241</v>
      </c>
      <c r="H72" s="144" t="s">
        <v>241</v>
      </c>
      <c r="I72" s="163">
        <v>86.8</v>
      </c>
      <c r="J72" s="163">
        <v>87.39999999999999</v>
      </c>
      <c r="K72" s="163">
        <v>90.10000000000001</v>
      </c>
    </row>
    <row r="73" spans="1:11" ht="12.75">
      <c r="A73" s="148" t="s">
        <v>37</v>
      </c>
      <c r="B73" s="145" t="s">
        <v>184</v>
      </c>
      <c r="C73" s="145" t="s">
        <v>183</v>
      </c>
      <c r="D73" s="145"/>
      <c r="E73" s="145" t="s">
        <v>241</v>
      </c>
      <c r="F73" s="145"/>
      <c r="G73" s="145" t="s">
        <v>241</v>
      </c>
      <c r="H73" s="164" t="s">
        <v>241</v>
      </c>
      <c r="I73" s="147">
        <v>86.8</v>
      </c>
      <c r="J73" s="147">
        <v>87.39999999999999</v>
      </c>
      <c r="K73" s="147">
        <v>90.10000000000001</v>
      </c>
    </row>
    <row r="74" spans="1:11" ht="26.25">
      <c r="A74" s="148" t="s">
        <v>35</v>
      </c>
      <c r="B74" s="145" t="s">
        <v>184</v>
      </c>
      <c r="C74" s="145" t="s">
        <v>183</v>
      </c>
      <c r="D74" s="145" t="s">
        <v>6</v>
      </c>
      <c r="E74" s="145" t="s">
        <v>4</v>
      </c>
      <c r="F74" s="145"/>
      <c r="G74" s="145"/>
      <c r="H74" s="164"/>
      <c r="I74" s="147">
        <v>86.8</v>
      </c>
      <c r="J74" s="147">
        <v>87.39999999999999</v>
      </c>
      <c r="K74" s="147">
        <v>90.10000000000001</v>
      </c>
    </row>
    <row r="75" spans="1:11" ht="39">
      <c r="A75" s="148" t="s">
        <v>34</v>
      </c>
      <c r="B75" s="145" t="s">
        <v>184</v>
      </c>
      <c r="C75" s="145" t="s">
        <v>183</v>
      </c>
      <c r="D75" s="145" t="s">
        <v>6</v>
      </c>
      <c r="E75" s="145" t="s">
        <v>244</v>
      </c>
      <c r="F75" s="165"/>
      <c r="G75" s="145"/>
      <c r="H75" s="164"/>
      <c r="I75" s="147">
        <v>86.8</v>
      </c>
      <c r="J75" s="147">
        <v>87.39999999999999</v>
      </c>
      <c r="K75" s="147">
        <v>90.10000000000001</v>
      </c>
    </row>
    <row r="76" spans="1:11" ht="26.25">
      <c r="A76" s="148" t="s">
        <v>38</v>
      </c>
      <c r="B76" s="148" t="s">
        <v>184</v>
      </c>
      <c r="C76" s="148" t="s">
        <v>183</v>
      </c>
      <c r="D76" s="148" t="s">
        <v>6</v>
      </c>
      <c r="E76" s="148" t="s">
        <v>244</v>
      </c>
      <c r="F76" s="152" t="s">
        <v>108</v>
      </c>
      <c r="G76" s="145" t="s">
        <v>41</v>
      </c>
      <c r="H76" s="164"/>
      <c r="I76" s="147">
        <v>86.8</v>
      </c>
      <c r="J76" s="147">
        <v>87.39999999999999</v>
      </c>
      <c r="K76" s="147">
        <v>90.10000000000001</v>
      </c>
    </row>
    <row r="77" spans="1:11" ht="26.25">
      <c r="A77" s="148" t="s">
        <v>39</v>
      </c>
      <c r="B77" s="148" t="s">
        <v>184</v>
      </c>
      <c r="C77" s="148" t="s">
        <v>183</v>
      </c>
      <c r="D77" s="148" t="s">
        <v>6</v>
      </c>
      <c r="E77" s="148" t="s">
        <v>244</v>
      </c>
      <c r="F77" s="152" t="s">
        <v>108</v>
      </c>
      <c r="G77" s="148" t="s">
        <v>41</v>
      </c>
      <c r="H77" s="152" t="s">
        <v>192</v>
      </c>
      <c r="I77" s="150">
        <v>82.3</v>
      </c>
      <c r="J77" s="150">
        <v>82.8</v>
      </c>
      <c r="K77" s="150">
        <v>83.7</v>
      </c>
    </row>
    <row r="78" spans="1:11" ht="26.25">
      <c r="A78" s="148" t="s">
        <v>5</v>
      </c>
      <c r="B78" s="148" t="s">
        <v>184</v>
      </c>
      <c r="C78" s="148" t="s">
        <v>183</v>
      </c>
      <c r="D78" s="148" t="s">
        <v>6</v>
      </c>
      <c r="E78" s="148" t="s">
        <v>244</v>
      </c>
      <c r="F78" s="152" t="s">
        <v>108</v>
      </c>
      <c r="G78" s="148" t="s">
        <v>41</v>
      </c>
      <c r="H78" s="152" t="s">
        <v>194</v>
      </c>
      <c r="I78" s="150">
        <v>4.5</v>
      </c>
      <c r="J78" s="150">
        <v>4.6</v>
      </c>
      <c r="K78" s="150">
        <v>6.4</v>
      </c>
    </row>
    <row r="79" spans="1:11" ht="12.75">
      <c r="A79" s="144" t="s">
        <v>174</v>
      </c>
      <c r="B79" s="144" t="s">
        <v>243</v>
      </c>
      <c r="C79" s="144"/>
      <c r="D79" s="144"/>
      <c r="E79" s="144"/>
      <c r="F79" s="144"/>
      <c r="G79" s="144"/>
      <c r="H79" s="144"/>
      <c r="I79" s="163">
        <f aca="true" t="shared" si="5" ref="I79:I85">I80</f>
        <v>193.4</v>
      </c>
      <c r="J79" s="163">
        <f aca="true" t="shared" si="6" ref="J79:K85">J80</f>
        <v>193.4</v>
      </c>
      <c r="K79" s="163">
        <f t="shared" si="6"/>
        <v>193.4</v>
      </c>
    </row>
    <row r="80" spans="1:11" ht="12.75">
      <c r="A80" s="144" t="s">
        <v>145</v>
      </c>
      <c r="B80" s="144" t="s">
        <v>243</v>
      </c>
      <c r="C80" s="144" t="s">
        <v>154</v>
      </c>
      <c r="D80" s="144"/>
      <c r="E80" s="144"/>
      <c r="F80" s="144"/>
      <c r="G80" s="144"/>
      <c r="H80" s="144"/>
      <c r="I80" s="163">
        <f t="shared" si="5"/>
        <v>193.4</v>
      </c>
      <c r="J80" s="163">
        <f t="shared" si="6"/>
        <v>193.4</v>
      </c>
      <c r="K80" s="163">
        <f t="shared" si="6"/>
        <v>193.4</v>
      </c>
    </row>
    <row r="81" spans="1:11" ht="26.25">
      <c r="A81" s="148" t="s">
        <v>35</v>
      </c>
      <c r="B81" s="145" t="s">
        <v>243</v>
      </c>
      <c r="C81" s="145" t="s">
        <v>154</v>
      </c>
      <c r="D81" s="145" t="s">
        <v>6</v>
      </c>
      <c r="E81" s="145" t="s">
        <v>4</v>
      </c>
      <c r="F81" s="145"/>
      <c r="G81" s="145"/>
      <c r="H81" s="164"/>
      <c r="I81" s="147">
        <f t="shared" si="5"/>
        <v>193.4</v>
      </c>
      <c r="J81" s="147">
        <f t="shared" si="6"/>
        <v>193.4</v>
      </c>
      <c r="K81" s="147">
        <f t="shared" si="6"/>
        <v>193.4</v>
      </c>
    </row>
    <row r="82" spans="1:11" ht="39">
      <c r="A82" s="148" t="s">
        <v>34</v>
      </c>
      <c r="B82" s="145" t="s">
        <v>243</v>
      </c>
      <c r="C82" s="145" t="s">
        <v>154</v>
      </c>
      <c r="D82" s="145" t="s">
        <v>6</v>
      </c>
      <c r="E82" s="145" t="s">
        <v>244</v>
      </c>
      <c r="F82" s="145" t="s">
        <v>108</v>
      </c>
      <c r="G82" s="145"/>
      <c r="H82" s="164"/>
      <c r="I82" s="147">
        <f t="shared" si="5"/>
        <v>193.4</v>
      </c>
      <c r="J82" s="147">
        <f t="shared" si="6"/>
        <v>193.4</v>
      </c>
      <c r="K82" s="147">
        <f t="shared" si="6"/>
        <v>193.4</v>
      </c>
    </row>
    <row r="83" spans="1:11" ht="39">
      <c r="A83" s="148" t="s">
        <v>114</v>
      </c>
      <c r="B83" s="145" t="s">
        <v>243</v>
      </c>
      <c r="C83" s="145" t="s">
        <v>154</v>
      </c>
      <c r="D83" s="145" t="s">
        <v>6</v>
      </c>
      <c r="E83" s="145" t="s">
        <v>244</v>
      </c>
      <c r="F83" s="165" t="s">
        <v>108</v>
      </c>
      <c r="G83" s="145" t="s">
        <v>112</v>
      </c>
      <c r="H83" s="164"/>
      <c r="I83" s="147">
        <f t="shared" si="5"/>
        <v>193.4</v>
      </c>
      <c r="J83" s="147">
        <f t="shared" si="6"/>
        <v>193.4</v>
      </c>
      <c r="K83" s="147">
        <f t="shared" si="6"/>
        <v>193.4</v>
      </c>
    </row>
    <row r="84" spans="1:11" ht="132">
      <c r="A84" s="148" t="s">
        <v>113</v>
      </c>
      <c r="B84" s="148" t="s">
        <v>243</v>
      </c>
      <c r="C84" s="148" t="s">
        <v>154</v>
      </c>
      <c r="D84" s="148" t="s">
        <v>6</v>
      </c>
      <c r="E84" s="148" t="s">
        <v>244</v>
      </c>
      <c r="F84" s="152" t="s">
        <v>108</v>
      </c>
      <c r="G84" s="145" t="s">
        <v>111</v>
      </c>
      <c r="H84" s="164"/>
      <c r="I84" s="147">
        <f t="shared" si="5"/>
        <v>193.4</v>
      </c>
      <c r="J84" s="147">
        <f t="shared" si="6"/>
        <v>193.4</v>
      </c>
      <c r="K84" s="147">
        <f t="shared" si="6"/>
        <v>193.4</v>
      </c>
    </row>
    <row r="85" spans="1:11" ht="26.25">
      <c r="A85" s="148" t="s">
        <v>199</v>
      </c>
      <c r="B85" s="148" t="s">
        <v>243</v>
      </c>
      <c r="C85" s="148" t="s">
        <v>154</v>
      </c>
      <c r="D85" s="148" t="s">
        <v>6</v>
      </c>
      <c r="E85" s="148" t="s">
        <v>244</v>
      </c>
      <c r="F85" s="148" t="s">
        <v>108</v>
      </c>
      <c r="G85" s="148" t="s">
        <v>111</v>
      </c>
      <c r="H85" s="148">
        <v>200</v>
      </c>
      <c r="I85" s="207">
        <f t="shared" si="5"/>
        <v>193.4</v>
      </c>
      <c r="J85" s="207">
        <f t="shared" si="6"/>
        <v>193.4</v>
      </c>
      <c r="K85" s="207">
        <f t="shared" si="6"/>
        <v>193.4</v>
      </c>
    </row>
    <row r="86" spans="1:11" s="59" customFormat="1" ht="26.25">
      <c r="A86" s="148" t="s">
        <v>199</v>
      </c>
      <c r="B86" s="148" t="s">
        <v>243</v>
      </c>
      <c r="C86" s="148" t="s">
        <v>154</v>
      </c>
      <c r="D86" s="148" t="s">
        <v>6</v>
      </c>
      <c r="E86" s="148" t="s">
        <v>244</v>
      </c>
      <c r="F86" s="148" t="s">
        <v>108</v>
      </c>
      <c r="G86" s="148" t="s">
        <v>111</v>
      </c>
      <c r="H86" s="148">
        <v>240</v>
      </c>
      <c r="I86" s="207">
        <f>прил5!J123</f>
        <v>193.4</v>
      </c>
      <c r="J86" s="207">
        <f>прил5!K123</f>
        <v>193.4</v>
      </c>
      <c r="K86" s="207">
        <f>прил5!L123</f>
        <v>193.4</v>
      </c>
    </row>
    <row r="87" spans="1:11" ht="12.75">
      <c r="A87" s="144" t="s">
        <v>191</v>
      </c>
      <c r="B87" s="144" t="s">
        <v>186</v>
      </c>
      <c r="C87" s="144"/>
      <c r="D87" s="144"/>
      <c r="E87" s="144"/>
      <c r="F87" s="144"/>
      <c r="G87" s="144"/>
      <c r="H87" s="144"/>
      <c r="I87" s="163">
        <f>I88</f>
        <v>18</v>
      </c>
      <c r="J87" s="163">
        <f aca="true" t="shared" si="7" ref="J87:K90">J88</f>
        <v>50</v>
      </c>
      <c r="K87" s="163">
        <f t="shared" si="7"/>
        <v>50</v>
      </c>
    </row>
    <row r="88" spans="1:11" ht="12.75">
      <c r="A88" s="144" t="s">
        <v>42</v>
      </c>
      <c r="B88" s="144" t="s">
        <v>186</v>
      </c>
      <c r="C88" s="144" t="s">
        <v>183</v>
      </c>
      <c r="D88" s="144"/>
      <c r="E88" s="144"/>
      <c r="F88" s="144"/>
      <c r="G88" s="144"/>
      <c r="H88" s="144"/>
      <c r="I88" s="163">
        <f>I89</f>
        <v>18</v>
      </c>
      <c r="J88" s="163">
        <f t="shared" si="7"/>
        <v>50</v>
      </c>
      <c r="K88" s="163">
        <f t="shared" si="7"/>
        <v>50</v>
      </c>
    </row>
    <row r="89" spans="1:11" ht="26.25">
      <c r="A89" s="148" t="s">
        <v>35</v>
      </c>
      <c r="B89" s="145" t="s">
        <v>186</v>
      </c>
      <c r="C89" s="145" t="s">
        <v>183</v>
      </c>
      <c r="D89" s="145" t="s">
        <v>6</v>
      </c>
      <c r="E89" s="145" t="s">
        <v>4</v>
      </c>
      <c r="F89" s="145"/>
      <c r="G89" s="145"/>
      <c r="H89" s="164"/>
      <c r="I89" s="147">
        <f>I90</f>
        <v>18</v>
      </c>
      <c r="J89" s="147">
        <f t="shared" si="7"/>
        <v>50</v>
      </c>
      <c r="K89" s="147">
        <f t="shared" si="7"/>
        <v>50</v>
      </c>
    </row>
    <row r="90" spans="1:11" ht="39">
      <c r="A90" s="148" t="s">
        <v>34</v>
      </c>
      <c r="B90" s="145" t="s">
        <v>186</v>
      </c>
      <c r="C90" s="145" t="s">
        <v>183</v>
      </c>
      <c r="D90" s="145" t="s">
        <v>6</v>
      </c>
      <c r="E90" s="145" t="s">
        <v>244</v>
      </c>
      <c r="F90" s="145" t="s">
        <v>108</v>
      </c>
      <c r="G90" s="145"/>
      <c r="H90" s="164"/>
      <c r="I90" s="147">
        <f>I91</f>
        <v>18</v>
      </c>
      <c r="J90" s="147">
        <f t="shared" si="7"/>
        <v>50</v>
      </c>
      <c r="K90" s="147">
        <f t="shared" si="7"/>
        <v>50</v>
      </c>
    </row>
    <row r="91" spans="1:11" ht="26.25">
      <c r="A91" s="148" t="s">
        <v>44</v>
      </c>
      <c r="B91" s="145" t="s">
        <v>186</v>
      </c>
      <c r="C91" s="145" t="s">
        <v>183</v>
      </c>
      <c r="D91" s="145" t="s">
        <v>6</v>
      </c>
      <c r="E91" s="145" t="s">
        <v>244</v>
      </c>
      <c r="F91" s="165" t="s">
        <v>108</v>
      </c>
      <c r="G91" s="145" t="s">
        <v>43</v>
      </c>
      <c r="H91" s="164"/>
      <c r="I91" s="147">
        <f>I92+I95</f>
        <v>18</v>
      </c>
      <c r="J91" s="147">
        <f>J92+J95</f>
        <v>50</v>
      </c>
      <c r="K91" s="147">
        <f>K92+K95</f>
        <v>50</v>
      </c>
    </row>
    <row r="92" spans="1:11" ht="12.75">
      <c r="A92" s="148" t="s">
        <v>46</v>
      </c>
      <c r="B92" s="148" t="s">
        <v>186</v>
      </c>
      <c r="C92" s="148" t="s">
        <v>183</v>
      </c>
      <c r="D92" s="148" t="s">
        <v>6</v>
      </c>
      <c r="E92" s="148" t="s">
        <v>244</v>
      </c>
      <c r="F92" s="152" t="s">
        <v>108</v>
      </c>
      <c r="G92" s="145" t="s">
        <v>45</v>
      </c>
      <c r="H92" s="164"/>
      <c r="I92" s="147">
        <f aca="true" t="shared" si="8" ref="I92:K93">I93</f>
        <v>0</v>
      </c>
      <c r="J92" s="147">
        <f t="shared" si="8"/>
        <v>0</v>
      </c>
      <c r="K92" s="147">
        <f t="shared" si="8"/>
        <v>0</v>
      </c>
    </row>
    <row r="93" spans="1:11" ht="26.25">
      <c r="A93" s="148" t="s">
        <v>199</v>
      </c>
      <c r="B93" s="148" t="s">
        <v>186</v>
      </c>
      <c r="C93" s="148" t="s">
        <v>183</v>
      </c>
      <c r="D93" s="148" t="s">
        <v>6</v>
      </c>
      <c r="E93" s="148" t="s">
        <v>244</v>
      </c>
      <c r="F93" s="152" t="s">
        <v>108</v>
      </c>
      <c r="G93" s="148" t="s">
        <v>45</v>
      </c>
      <c r="H93" s="152" t="s">
        <v>363</v>
      </c>
      <c r="I93" s="150">
        <f t="shared" si="8"/>
        <v>0</v>
      </c>
      <c r="J93" s="150">
        <f t="shared" si="8"/>
        <v>0</v>
      </c>
      <c r="K93" s="150">
        <f t="shared" si="8"/>
        <v>0</v>
      </c>
    </row>
    <row r="94" spans="1:11" ht="26.25">
      <c r="A94" s="148" t="s">
        <v>199</v>
      </c>
      <c r="B94" s="148" t="s">
        <v>186</v>
      </c>
      <c r="C94" s="148" t="s">
        <v>183</v>
      </c>
      <c r="D94" s="148" t="s">
        <v>6</v>
      </c>
      <c r="E94" s="148" t="s">
        <v>244</v>
      </c>
      <c r="F94" s="152" t="s">
        <v>108</v>
      </c>
      <c r="G94" s="148" t="s">
        <v>45</v>
      </c>
      <c r="H94" s="152" t="s">
        <v>194</v>
      </c>
      <c r="I94" s="150">
        <f>прил5!J160</f>
        <v>0</v>
      </c>
      <c r="J94" s="150">
        <f>прил5!K160</f>
        <v>0</v>
      </c>
      <c r="K94" s="150">
        <f>прил5!L160</f>
        <v>0</v>
      </c>
    </row>
    <row r="95" spans="1:11" ht="26.25">
      <c r="A95" s="144" t="s">
        <v>50</v>
      </c>
      <c r="B95" s="144" t="s">
        <v>186</v>
      </c>
      <c r="C95" s="144" t="s">
        <v>183</v>
      </c>
      <c r="D95" s="144" t="s">
        <v>6</v>
      </c>
      <c r="E95" s="144" t="s">
        <v>244</v>
      </c>
      <c r="F95" s="144" t="s">
        <v>108</v>
      </c>
      <c r="G95" s="144" t="s">
        <v>52</v>
      </c>
      <c r="H95" s="144"/>
      <c r="I95" s="163">
        <f aca="true" t="shared" si="9" ref="I95:K96">I96</f>
        <v>18</v>
      </c>
      <c r="J95" s="163">
        <f t="shared" si="9"/>
        <v>50</v>
      </c>
      <c r="K95" s="163">
        <f t="shared" si="9"/>
        <v>50</v>
      </c>
    </row>
    <row r="96" spans="1:11" ht="26.25">
      <c r="A96" s="148" t="s">
        <v>348</v>
      </c>
      <c r="B96" s="145" t="s">
        <v>186</v>
      </c>
      <c r="C96" s="145" t="s">
        <v>183</v>
      </c>
      <c r="D96" s="145" t="s">
        <v>6</v>
      </c>
      <c r="E96" s="145" t="s">
        <v>244</v>
      </c>
      <c r="F96" s="145" t="s">
        <v>108</v>
      </c>
      <c r="G96" s="145" t="s">
        <v>52</v>
      </c>
      <c r="H96" s="164" t="s">
        <v>363</v>
      </c>
      <c r="I96" s="147">
        <f t="shared" si="9"/>
        <v>18</v>
      </c>
      <c r="J96" s="147">
        <f t="shared" si="9"/>
        <v>50</v>
      </c>
      <c r="K96" s="147">
        <f t="shared" si="9"/>
        <v>50</v>
      </c>
    </row>
    <row r="97" spans="1:11" ht="26.25">
      <c r="A97" s="148" t="s">
        <v>199</v>
      </c>
      <c r="B97" s="145" t="s">
        <v>186</v>
      </c>
      <c r="C97" s="145" t="s">
        <v>183</v>
      </c>
      <c r="D97" s="145" t="s">
        <v>6</v>
      </c>
      <c r="E97" s="145" t="s">
        <v>244</v>
      </c>
      <c r="F97" s="145" t="s">
        <v>108</v>
      </c>
      <c r="G97" s="145" t="s">
        <v>52</v>
      </c>
      <c r="H97" s="164" t="s">
        <v>194</v>
      </c>
      <c r="I97" s="147">
        <v>18</v>
      </c>
      <c r="J97" s="147">
        <f>прил5!K171</f>
        <v>50</v>
      </c>
      <c r="K97" s="147">
        <f>прил5!L171</f>
        <v>50</v>
      </c>
    </row>
    <row r="98" spans="1:11" ht="12.75">
      <c r="A98" s="144" t="s">
        <v>215</v>
      </c>
      <c r="B98" s="144" t="s">
        <v>185</v>
      </c>
      <c r="C98" s="144"/>
      <c r="D98" s="144"/>
      <c r="E98" s="144"/>
      <c r="F98" s="144"/>
      <c r="G98" s="144" t="s">
        <v>241</v>
      </c>
      <c r="H98" s="144" t="s">
        <v>241</v>
      </c>
      <c r="I98" s="163">
        <f>I99</f>
        <v>61.19</v>
      </c>
      <c r="J98" s="163">
        <v>69.1</v>
      </c>
      <c r="K98" s="163">
        <v>48.3</v>
      </c>
    </row>
    <row r="99" spans="1:11" s="60" customFormat="1" ht="12.75">
      <c r="A99" s="148" t="s">
        <v>189</v>
      </c>
      <c r="B99" s="145" t="s">
        <v>185</v>
      </c>
      <c r="C99" s="145" t="s">
        <v>242</v>
      </c>
      <c r="D99" s="145"/>
      <c r="E99" s="145" t="s">
        <v>241</v>
      </c>
      <c r="F99" s="145"/>
      <c r="G99" s="145" t="s">
        <v>241</v>
      </c>
      <c r="H99" s="164" t="s">
        <v>241</v>
      </c>
      <c r="I99" s="147">
        <f>I100</f>
        <v>61.19</v>
      </c>
      <c r="J99" s="147">
        <v>69.1</v>
      </c>
      <c r="K99" s="147">
        <v>48.3</v>
      </c>
    </row>
    <row r="100" spans="1:11" ht="26.25">
      <c r="A100" s="148" t="s">
        <v>35</v>
      </c>
      <c r="B100" s="145" t="s">
        <v>185</v>
      </c>
      <c r="C100" s="145" t="s">
        <v>242</v>
      </c>
      <c r="D100" s="145" t="s">
        <v>6</v>
      </c>
      <c r="E100" s="145" t="s">
        <v>4</v>
      </c>
      <c r="F100" s="145"/>
      <c r="G100" s="145" t="s">
        <v>241</v>
      </c>
      <c r="H100" s="164" t="s">
        <v>241</v>
      </c>
      <c r="I100" s="147">
        <f>I105</f>
        <v>61.19</v>
      </c>
      <c r="J100" s="147">
        <v>69.1</v>
      </c>
      <c r="K100" s="147">
        <v>48.3</v>
      </c>
    </row>
    <row r="101" spans="1:11" ht="39" hidden="1">
      <c r="A101" s="148" t="s">
        <v>34</v>
      </c>
      <c r="B101" s="145" t="s">
        <v>185</v>
      </c>
      <c r="C101" s="145" t="s">
        <v>242</v>
      </c>
      <c r="D101" s="145" t="s">
        <v>6</v>
      </c>
      <c r="E101" s="145" t="s">
        <v>244</v>
      </c>
      <c r="F101" s="165" t="s">
        <v>108</v>
      </c>
      <c r="G101" s="145" t="s">
        <v>241</v>
      </c>
      <c r="H101" s="164" t="s">
        <v>241</v>
      </c>
      <c r="I101" s="147">
        <v>66.4</v>
      </c>
      <c r="J101" s="147">
        <v>69.1</v>
      </c>
      <c r="K101" s="147">
        <v>48.3</v>
      </c>
    </row>
    <row r="102" spans="1:11" ht="26.25" hidden="1">
      <c r="A102" s="148" t="s">
        <v>165</v>
      </c>
      <c r="B102" s="148" t="s">
        <v>185</v>
      </c>
      <c r="C102" s="148" t="s">
        <v>242</v>
      </c>
      <c r="D102" s="148" t="s">
        <v>6</v>
      </c>
      <c r="E102" s="148" t="s">
        <v>244</v>
      </c>
      <c r="F102" s="152" t="s">
        <v>108</v>
      </c>
      <c r="G102" s="145" t="s">
        <v>18</v>
      </c>
      <c r="H102" s="164" t="s">
        <v>241</v>
      </c>
      <c r="I102" s="147">
        <v>66.4</v>
      </c>
      <c r="J102" s="147">
        <v>69.1</v>
      </c>
      <c r="K102" s="147">
        <v>48.3</v>
      </c>
    </row>
    <row r="103" spans="1:11" ht="12.75" hidden="1">
      <c r="A103" s="148" t="s">
        <v>164</v>
      </c>
      <c r="B103" s="148" t="s">
        <v>185</v>
      </c>
      <c r="C103" s="148" t="s">
        <v>242</v>
      </c>
      <c r="D103" s="148" t="s">
        <v>6</v>
      </c>
      <c r="E103" s="148" t="s">
        <v>244</v>
      </c>
      <c r="F103" s="152" t="s">
        <v>108</v>
      </c>
      <c r="G103" s="148" t="s">
        <v>17</v>
      </c>
      <c r="H103" s="152"/>
      <c r="I103" s="150">
        <v>66.4</v>
      </c>
      <c r="J103" s="150">
        <v>69.1</v>
      </c>
      <c r="K103" s="150">
        <v>48.3</v>
      </c>
    </row>
    <row r="104" spans="1:11" ht="12.75" hidden="1">
      <c r="A104" s="148" t="s">
        <v>372</v>
      </c>
      <c r="B104" s="148" t="s">
        <v>185</v>
      </c>
      <c r="C104" s="148" t="s">
        <v>242</v>
      </c>
      <c r="D104" s="148" t="s">
        <v>6</v>
      </c>
      <c r="E104" s="148" t="s">
        <v>244</v>
      </c>
      <c r="F104" s="152" t="s">
        <v>108</v>
      </c>
      <c r="G104" s="148" t="s">
        <v>17</v>
      </c>
      <c r="H104" s="152" t="s">
        <v>373</v>
      </c>
      <c r="I104" s="150">
        <v>66.4</v>
      </c>
      <c r="J104" s="150">
        <v>69.1</v>
      </c>
      <c r="K104" s="150">
        <v>48.3</v>
      </c>
    </row>
    <row r="105" spans="1:11" ht="12.75">
      <c r="A105" s="144" t="s">
        <v>200</v>
      </c>
      <c r="B105" s="144" t="s">
        <v>185</v>
      </c>
      <c r="C105" s="144" t="s">
        <v>242</v>
      </c>
      <c r="D105" s="144" t="s">
        <v>6</v>
      </c>
      <c r="E105" s="144" t="s">
        <v>244</v>
      </c>
      <c r="F105" s="144" t="s">
        <v>108</v>
      </c>
      <c r="G105" s="144" t="s">
        <v>17</v>
      </c>
      <c r="H105" s="144" t="s">
        <v>197</v>
      </c>
      <c r="I105" s="163">
        <f>1.4+8.4+4.99+46.4</f>
        <v>61.19</v>
      </c>
      <c r="J105" s="163">
        <v>69.1</v>
      </c>
      <c r="K105" s="163">
        <v>48.3</v>
      </c>
    </row>
    <row r="106" spans="1:11" ht="26.25">
      <c r="A106" s="144" t="s">
        <v>143</v>
      </c>
      <c r="B106" s="144" t="s">
        <v>214</v>
      </c>
      <c r="C106" s="144"/>
      <c r="D106" s="144"/>
      <c r="E106" s="144"/>
      <c r="F106" s="144"/>
      <c r="G106" s="144"/>
      <c r="H106" s="144"/>
      <c r="I106" s="163">
        <v>0.1</v>
      </c>
      <c r="J106" s="163">
        <v>0.1</v>
      </c>
      <c r="K106" s="163">
        <v>0.1</v>
      </c>
    </row>
    <row r="107" spans="1:11" s="59" customFormat="1" ht="12.75">
      <c r="A107" s="148" t="s">
        <v>28</v>
      </c>
      <c r="B107" s="145" t="s">
        <v>214</v>
      </c>
      <c r="C107" s="145" t="s">
        <v>242</v>
      </c>
      <c r="D107" s="145"/>
      <c r="E107" s="145"/>
      <c r="F107" s="145"/>
      <c r="G107" s="145"/>
      <c r="H107" s="164"/>
      <c r="I107" s="147">
        <v>0.1</v>
      </c>
      <c r="J107" s="147">
        <v>0.1</v>
      </c>
      <c r="K107" s="147">
        <v>0.1</v>
      </c>
    </row>
    <row r="108" spans="1:11" ht="26.25">
      <c r="A108" s="148" t="s">
        <v>35</v>
      </c>
      <c r="B108" s="145" t="s">
        <v>214</v>
      </c>
      <c r="C108" s="145" t="s">
        <v>242</v>
      </c>
      <c r="D108" s="145" t="s">
        <v>6</v>
      </c>
      <c r="E108" s="145" t="s">
        <v>4</v>
      </c>
      <c r="F108" s="145"/>
      <c r="G108" s="145"/>
      <c r="H108" s="164"/>
      <c r="I108" s="147">
        <v>0.1</v>
      </c>
      <c r="J108" s="147">
        <v>0.1</v>
      </c>
      <c r="K108" s="147">
        <v>0.1</v>
      </c>
    </row>
    <row r="109" spans="1:11" ht="39">
      <c r="A109" s="148" t="s">
        <v>34</v>
      </c>
      <c r="B109" s="145" t="s">
        <v>214</v>
      </c>
      <c r="C109" s="145" t="s">
        <v>242</v>
      </c>
      <c r="D109" s="145" t="s">
        <v>6</v>
      </c>
      <c r="E109" s="145" t="s">
        <v>244</v>
      </c>
      <c r="F109" s="165" t="s">
        <v>242</v>
      </c>
      <c r="G109" s="145"/>
      <c r="H109" s="164"/>
      <c r="I109" s="147">
        <v>0.1</v>
      </c>
      <c r="J109" s="147">
        <v>0.1</v>
      </c>
      <c r="K109" s="147">
        <v>0.1</v>
      </c>
    </row>
    <row r="110" spans="1:11" ht="12.75">
      <c r="A110" s="148" t="s">
        <v>222</v>
      </c>
      <c r="B110" s="148" t="s">
        <v>214</v>
      </c>
      <c r="C110" s="148" t="s">
        <v>242</v>
      </c>
      <c r="D110" s="148" t="s">
        <v>6</v>
      </c>
      <c r="E110" s="148" t="s">
        <v>244</v>
      </c>
      <c r="F110" s="152" t="s">
        <v>242</v>
      </c>
      <c r="G110" s="145" t="s">
        <v>109</v>
      </c>
      <c r="H110" s="164"/>
      <c r="I110" s="147">
        <v>0.1</v>
      </c>
      <c r="J110" s="147">
        <v>0.1</v>
      </c>
      <c r="K110" s="147">
        <v>0.1</v>
      </c>
    </row>
    <row r="111" spans="1:11" ht="12.75">
      <c r="A111" s="148" t="s">
        <v>115</v>
      </c>
      <c r="B111" s="148" t="s">
        <v>214</v>
      </c>
      <c r="C111" s="148" t="s">
        <v>242</v>
      </c>
      <c r="D111" s="148" t="s">
        <v>6</v>
      </c>
      <c r="E111" s="148" t="s">
        <v>244</v>
      </c>
      <c r="F111" s="152" t="s">
        <v>242</v>
      </c>
      <c r="G111" s="148" t="s">
        <v>187</v>
      </c>
      <c r="H111" s="152" t="s">
        <v>241</v>
      </c>
      <c r="I111" s="150">
        <v>0.1</v>
      </c>
      <c r="J111" s="150">
        <v>0.1</v>
      </c>
      <c r="K111" s="150">
        <v>0.1</v>
      </c>
    </row>
    <row r="112" spans="1:11" ht="12.75">
      <c r="A112" s="148" t="s">
        <v>374</v>
      </c>
      <c r="B112" s="148" t="s">
        <v>214</v>
      </c>
      <c r="C112" s="148" t="s">
        <v>242</v>
      </c>
      <c r="D112" s="148" t="s">
        <v>6</v>
      </c>
      <c r="E112" s="148" t="s">
        <v>244</v>
      </c>
      <c r="F112" s="152" t="s">
        <v>242</v>
      </c>
      <c r="G112" s="148" t="s">
        <v>187</v>
      </c>
      <c r="H112" s="152" t="s">
        <v>375</v>
      </c>
      <c r="I112" s="150">
        <v>0.1</v>
      </c>
      <c r="J112" s="150">
        <v>0.1</v>
      </c>
      <c r="K112" s="150">
        <v>0.1</v>
      </c>
    </row>
    <row r="113" spans="1:11" s="59" customFormat="1" ht="12.75">
      <c r="A113" s="144" t="s">
        <v>115</v>
      </c>
      <c r="B113" s="144" t="s">
        <v>214</v>
      </c>
      <c r="C113" s="144" t="s">
        <v>242</v>
      </c>
      <c r="D113" s="144" t="s">
        <v>6</v>
      </c>
      <c r="E113" s="144" t="s">
        <v>244</v>
      </c>
      <c r="F113" s="144" t="s">
        <v>242</v>
      </c>
      <c r="G113" s="144" t="s">
        <v>187</v>
      </c>
      <c r="H113" s="144">
        <v>730</v>
      </c>
      <c r="I113" s="163">
        <v>0.1</v>
      </c>
      <c r="J113" s="163">
        <v>0.1</v>
      </c>
      <c r="K113" s="163">
        <v>0.1</v>
      </c>
    </row>
    <row r="114" spans="1:11" ht="12.75">
      <c r="A114" s="144" t="s">
        <v>357</v>
      </c>
      <c r="B114" s="144">
        <v>99</v>
      </c>
      <c r="C114" s="144"/>
      <c r="D114" s="144"/>
      <c r="E114" s="144"/>
      <c r="F114" s="144"/>
      <c r="G114" s="144" t="s">
        <v>241</v>
      </c>
      <c r="H114" s="144"/>
      <c r="I114" s="163">
        <v>0</v>
      </c>
      <c r="J114" s="163">
        <f aca="true" t="shared" si="10" ref="J114:K119">J115</f>
        <v>11.7</v>
      </c>
      <c r="K114" s="163">
        <f t="shared" si="10"/>
        <v>24</v>
      </c>
    </row>
    <row r="115" spans="1:11" ht="12.75">
      <c r="A115" s="148" t="s">
        <v>358</v>
      </c>
      <c r="B115" s="145">
        <v>99</v>
      </c>
      <c r="C115" s="145">
        <v>99</v>
      </c>
      <c r="D115" s="145"/>
      <c r="E115" s="145"/>
      <c r="F115" s="145"/>
      <c r="G115" s="145"/>
      <c r="H115" s="164"/>
      <c r="I115" s="147">
        <v>0</v>
      </c>
      <c r="J115" s="147">
        <f t="shared" si="10"/>
        <v>11.7</v>
      </c>
      <c r="K115" s="147">
        <f t="shared" si="10"/>
        <v>24</v>
      </c>
    </row>
    <row r="116" spans="1:11" ht="26.25">
      <c r="A116" s="148" t="s">
        <v>106</v>
      </c>
      <c r="B116" s="145">
        <v>99</v>
      </c>
      <c r="C116" s="145">
        <v>99</v>
      </c>
      <c r="D116" s="145">
        <v>89</v>
      </c>
      <c r="E116" s="145" t="s">
        <v>4</v>
      </c>
      <c r="F116" s="145"/>
      <c r="G116" s="145"/>
      <c r="H116" s="164"/>
      <c r="I116" s="147">
        <v>0</v>
      </c>
      <c r="J116" s="147">
        <f t="shared" si="10"/>
        <v>11.7</v>
      </c>
      <c r="K116" s="147">
        <f t="shared" si="10"/>
        <v>24</v>
      </c>
    </row>
    <row r="117" spans="1:11" ht="39">
      <c r="A117" s="148" t="s">
        <v>107</v>
      </c>
      <c r="B117" s="145">
        <v>99</v>
      </c>
      <c r="C117" s="145">
        <v>99</v>
      </c>
      <c r="D117" s="145">
        <v>89</v>
      </c>
      <c r="E117" s="145">
        <v>1</v>
      </c>
      <c r="F117" s="165" t="s">
        <v>108</v>
      </c>
      <c r="G117" s="145"/>
      <c r="H117" s="164"/>
      <c r="I117" s="147">
        <v>0</v>
      </c>
      <c r="J117" s="147">
        <f t="shared" si="10"/>
        <v>11.7</v>
      </c>
      <c r="K117" s="147">
        <f t="shared" si="10"/>
        <v>24</v>
      </c>
    </row>
    <row r="118" spans="1:11" ht="12.75">
      <c r="A118" s="148" t="s">
        <v>358</v>
      </c>
      <c r="B118" s="148">
        <v>99</v>
      </c>
      <c r="C118" s="148">
        <v>99</v>
      </c>
      <c r="D118" s="148">
        <v>89</v>
      </c>
      <c r="E118" s="148">
        <v>1</v>
      </c>
      <c r="F118" s="152" t="s">
        <v>108</v>
      </c>
      <c r="G118" s="145">
        <v>41990</v>
      </c>
      <c r="H118" s="164"/>
      <c r="I118" s="147">
        <v>0</v>
      </c>
      <c r="J118" s="147">
        <f t="shared" si="10"/>
        <v>11.7</v>
      </c>
      <c r="K118" s="147">
        <f t="shared" si="10"/>
        <v>24</v>
      </c>
    </row>
    <row r="119" spans="1:11" s="59" customFormat="1" ht="12.75">
      <c r="A119" s="148" t="s">
        <v>349</v>
      </c>
      <c r="B119" s="148">
        <v>99</v>
      </c>
      <c r="C119" s="148">
        <v>99</v>
      </c>
      <c r="D119" s="148">
        <v>89</v>
      </c>
      <c r="E119" s="148">
        <v>1</v>
      </c>
      <c r="F119" s="152" t="s">
        <v>108</v>
      </c>
      <c r="G119" s="148">
        <v>41990</v>
      </c>
      <c r="H119" s="152" t="s">
        <v>360</v>
      </c>
      <c r="I119" s="150">
        <v>0</v>
      </c>
      <c r="J119" s="150">
        <f t="shared" si="10"/>
        <v>11.7</v>
      </c>
      <c r="K119" s="150">
        <f t="shared" si="10"/>
        <v>24</v>
      </c>
    </row>
    <row r="120" spans="1:11" ht="12.75">
      <c r="A120" s="148" t="s">
        <v>152</v>
      </c>
      <c r="B120" s="148">
        <v>99</v>
      </c>
      <c r="C120" s="148">
        <v>99</v>
      </c>
      <c r="D120" s="148">
        <v>89</v>
      </c>
      <c r="E120" s="148">
        <v>1</v>
      </c>
      <c r="F120" s="152" t="s">
        <v>108</v>
      </c>
      <c r="G120" s="148">
        <v>41990</v>
      </c>
      <c r="H120" s="152" t="s">
        <v>151</v>
      </c>
      <c r="I120" s="150">
        <v>0</v>
      </c>
      <c r="J120" s="150">
        <f>прил5!K205</f>
        <v>11.7</v>
      </c>
      <c r="K120" s="150">
        <f>прил5!L205</f>
        <v>24</v>
      </c>
    </row>
  </sheetData>
  <sheetProtection formatCells="0" formatColumns="0" formatRows="0" insertColumns="0" insertRows="0" insertHyperlinks="0" autoFilter="0"/>
  <autoFilter ref="A13:K120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H15">
    <cfRule type="expression" priority="12" dxfId="19" stopIfTrue="1">
      <formula>$H15=""</formula>
    </cfRule>
    <cfRule type="expression" priority="13" dxfId="20" stopIfTrue="1">
      <formula>#REF!&lt;&gt;""</formula>
    </cfRule>
    <cfRule type="expression" priority="14" dxfId="21" stopIfTrue="1">
      <formula>AND($I15="",$H15&lt;&gt;"")</formula>
    </cfRule>
  </conditionalFormatting>
  <conditionalFormatting sqref="I14:K14">
    <cfRule type="expression" priority="15" dxfId="19" stopIfTrue="1">
      <formula>$C14=""</formula>
    </cfRule>
    <cfRule type="expression" priority="16" dxfId="20" stopIfTrue="1">
      <formula>$D14&lt;&gt;""</formula>
    </cfRule>
  </conditionalFormatting>
  <conditionalFormatting sqref="A46 H15">
    <cfRule type="expression" priority="6" dxfId="19" stopIfTrue="1">
      <formula>$H15=""</formula>
    </cfRule>
    <cfRule type="expression" priority="7" dxfId="20" stopIfTrue="1">
      <formula>#REF!&lt;&gt;""</formula>
    </cfRule>
    <cfRule type="expression" priority="8" dxfId="21" stopIfTrue="1">
      <formula>AND($I15="",$H15&lt;&gt;"")</formula>
    </cfRule>
  </conditionalFormatting>
  <conditionalFormatting sqref="I14:K14">
    <cfRule type="expression" priority="4" dxfId="19" stopIfTrue="1">
      <formula>$C14=""</formula>
    </cfRule>
    <cfRule type="expression" priority="5" dxfId="20" stopIfTrue="1">
      <formula>$D14&lt;&gt;""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zoomScale="90" zoomScaleNormal="90" zoomScalePageLayoutView="0" workbookViewId="0" topLeftCell="A12">
      <selection activeCell="K25" sqref="K25"/>
    </sheetView>
  </sheetViews>
  <sheetFormatPr defaultColWidth="9.125" defaultRowHeight="12.75"/>
  <cols>
    <col min="1" max="1" width="68.125" style="47" customWidth="1"/>
    <col min="2" max="2" width="5.625" style="56" customWidth="1"/>
    <col min="3" max="4" width="4.50390625" style="47" bestFit="1" customWidth="1"/>
    <col min="5" max="5" width="3.375" style="47" customWidth="1"/>
    <col min="6" max="6" width="2.125" style="47" bestFit="1" customWidth="1"/>
    <col min="7" max="7" width="3.375" style="47" bestFit="1" customWidth="1"/>
    <col min="8" max="8" width="7.00390625" style="47" customWidth="1"/>
    <col min="9" max="9" width="7.375" style="47" customWidth="1"/>
    <col min="10" max="11" width="14.50390625" style="49" customWidth="1"/>
    <col min="12" max="12" width="12.00390625" style="49" customWidth="1"/>
    <col min="13" max="16384" width="9.125" style="50" customWidth="1"/>
  </cols>
  <sheetData>
    <row r="1" ht="18">
      <c r="H1" s="48" t="s">
        <v>102</v>
      </c>
    </row>
    <row r="2" spans="8:12" ht="1.5" customHeight="1">
      <c r="H2" s="242" t="str">
        <f>прил1!C2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I2" s="226"/>
      <c r="J2" s="226"/>
      <c r="K2" s="226"/>
      <c r="L2" s="226"/>
    </row>
    <row r="3" spans="8:12" ht="12" hidden="1">
      <c r="H3" s="226"/>
      <c r="I3" s="226"/>
      <c r="J3" s="226"/>
      <c r="K3" s="226"/>
      <c r="L3" s="226"/>
    </row>
    <row r="4" spans="8:12" ht="12" hidden="1">
      <c r="H4" s="226"/>
      <c r="I4" s="226"/>
      <c r="J4" s="226"/>
      <c r="K4" s="226"/>
      <c r="L4" s="226"/>
    </row>
    <row r="5" spans="8:12" ht="12" hidden="1">
      <c r="H5" s="226"/>
      <c r="I5" s="226"/>
      <c r="J5" s="226"/>
      <c r="K5" s="226"/>
      <c r="L5" s="226"/>
    </row>
    <row r="6" spans="2:12" ht="18">
      <c r="B6" s="48"/>
      <c r="D6" s="51"/>
      <c r="E6" s="51"/>
      <c r="F6" s="51"/>
      <c r="G6" s="51"/>
      <c r="H6" s="226"/>
      <c r="I6" s="226"/>
      <c r="J6" s="226"/>
      <c r="K6" s="226"/>
      <c r="L6" s="226"/>
    </row>
    <row r="7" spans="2:12" ht="168.75" customHeight="1">
      <c r="B7" s="48"/>
      <c r="H7" s="226"/>
      <c r="I7" s="226"/>
      <c r="J7" s="226"/>
      <c r="K7" s="226"/>
      <c r="L7" s="226"/>
    </row>
    <row r="8" spans="1:12" ht="63.75" customHeight="1">
      <c r="A8" s="243" t="s">
        <v>386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9" ht="12">
      <c r="A9" s="52"/>
      <c r="B9" s="53"/>
      <c r="C9" s="53"/>
      <c r="D9" s="53"/>
      <c r="E9" s="53"/>
      <c r="F9" s="53"/>
      <c r="G9" s="53"/>
      <c r="H9" s="53"/>
      <c r="I9" s="53"/>
    </row>
    <row r="10" spans="1:12" ht="12.75" thickBot="1">
      <c r="A10" s="54"/>
      <c r="B10" s="53"/>
      <c r="C10" s="54"/>
      <c r="D10" s="54"/>
      <c r="E10" s="54"/>
      <c r="F10" s="54"/>
      <c r="G10" s="54"/>
      <c r="H10" s="54"/>
      <c r="I10" s="54"/>
      <c r="J10" s="55"/>
      <c r="K10" s="55"/>
      <c r="L10" s="55"/>
    </row>
    <row r="11" spans="1:12" ht="13.5">
      <c r="A11" s="248" t="s">
        <v>235</v>
      </c>
      <c r="B11" s="244" t="s">
        <v>236</v>
      </c>
      <c r="C11" s="244" t="s">
        <v>237</v>
      </c>
      <c r="D11" s="244" t="s">
        <v>238</v>
      </c>
      <c r="E11" s="244" t="s">
        <v>239</v>
      </c>
      <c r="F11" s="244"/>
      <c r="G11" s="244"/>
      <c r="H11" s="244"/>
      <c r="I11" s="244" t="s">
        <v>240</v>
      </c>
      <c r="J11" s="246" t="s">
        <v>7</v>
      </c>
      <c r="K11" s="246"/>
      <c r="L11" s="247"/>
    </row>
    <row r="12" spans="1:12" ht="14.25" thickBot="1">
      <c r="A12" s="249"/>
      <c r="B12" s="245"/>
      <c r="C12" s="245"/>
      <c r="D12" s="245"/>
      <c r="E12" s="245"/>
      <c r="F12" s="245"/>
      <c r="G12" s="245"/>
      <c r="H12" s="245"/>
      <c r="I12" s="245"/>
      <c r="J12" s="168" t="s">
        <v>293</v>
      </c>
      <c r="K12" s="169" t="s">
        <v>317</v>
      </c>
      <c r="L12" s="169" t="s">
        <v>355</v>
      </c>
    </row>
    <row r="13" spans="1:15" ht="23.25" customHeight="1" thickBot="1">
      <c r="A13" s="90" t="s">
        <v>178</v>
      </c>
      <c r="B13" s="91"/>
      <c r="C13" s="91"/>
      <c r="D13" s="91"/>
      <c r="E13" s="91"/>
      <c r="F13" s="91"/>
      <c r="G13" s="91"/>
      <c r="H13" s="91" t="s">
        <v>241</v>
      </c>
      <c r="I13" s="92" t="s">
        <v>241</v>
      </c>
      <c r="J13" s="93">
        <f>J15+J26+J58+J92+J111+J125+J183+J191+J71</f>
        <v>1160.08</v>
      </c>
      <c r="K13" s="93">
        <f>K14+K92+K101+K111+K125+K173+K191+K183+K205-11.4</f>
        <v>798.0900000000001</v>
      </c>
      <c r="L13" s="94">
        <f>L14+L92+L101+L111+L125+L173+L191+L183+L199</f>
        <v>803.99</v>
      </c>
      <c r="M13" s="116">
        <f>1127.4-J13</f>
        <v>-32.679999999999836</v>
      </c>
      <c r="N13" s="116"/>
      <c r="O13" s="116"/>
    </row>
    <row r="14" spans="1:14" ht="13.5">
      <c r="A14" s="135" t="s">
        <v>116</v>
      </c>
      <c r="B14" s="137">
        <v>925</v>
      </c>
      <c r="C14" s="137" t="s">
        <v>242</v>
      </c>
      <c r="D14" s="137"/>
      <c r="E14" s="136"/>
      <c r="F14" s="136"/>
      <c r="G14" s="136"/>
      <c r="H14" s="136" t="s">
        <v>241</v>
      </c>
      <c r="I14" s="138" t="s">
        <v>241</v>
      </c>
      <c r="J14" s="170">
        <f>J15+J26+J58+J92+J111+J125+J183+J191</f>
        <v>1159.08</v>
      </c>
      <c r="K14" s="170">
        <f>K15+K26+K64+K71+K78+K58</f>
        <v>397.79</v>
      </c>
      <c r="L14" s="171">
        <f>L15+L26+L64+L71+L78+L58-22.9</f>
        <v>398.09000000000003</v>
      </c>
      <c r="M14" s="116"/>
      <c r="N14" s="116"/>
    </row>
    <row r="15" spans="1:14" s="58" customFormat="1" ht="27">
      <c r="A15" s="148" t="s">
        <v>233</v>
      </c>
      <c r="B15" s="148">
        <v>925</v>
      </c>
      <c r="C15" s="148" t="s">
        <v>242</v>
      </c>
      <c r="D15" s="148" t="s">
        <v>184</v>
      </c>
      <c r="E15" s="148"/>
      <c r="F15" s="148"/>
      <c r="G15" s="148"/>
      <c r="H15" s="148"/>
      <c r="I15" s="148"/>
      <c r="J15" s="112">
        <f aca="true" t="shared" si="0" ref="J15:L16">J16</f>
        <v>336.1</v>
      </c>
      <c r="K15" s="112">
        <f t="shared" si="0"/>
        <v>132.7</v>
      </c>
      <c r="L15" s="113">
        <f t="shared" si="0"/>
        <v>132.7</v>
      </c>
      <c r="N15" s="139"/>
    </row>
    <row r="16" spans="1:14" ht="26.25">
      <c r="A16" s="148" t="s">
        <v>33</v>
      </c>
      <c r="B16" s="148">
        <v>925</v>
      </c>
      <c r="C16" s="148" t="s">
        <v>242</v>
      </c>
      <c r="D16" s="148" t="s">
        <v>184</v>
      </c>
      <c r="E16" s="148" t="s">
        <v>265</v>
      </c>
      <c r="F16" s="148" t="s">
        <v>4</v>
      </c>
      <c r="G16" s="148"/>
      <c r="H16" s="148"/>
      <c r="I16" s="148"/>
      <c r="J16" s="108">
        <f t="shared" si="0"/>
        <v>336.1</v>
      </c>
      <c r="K16" s="108">
        <f t="shared" si="0"/>
        <v>132.7</v>
      </c>
      <c r="L16" s="109">
        <f t="shared" si="0"/>
        <v>132.7</v>
      </c>
      <c r="N16" s="140"/>
    </row>
    <row r="17" spans="1:14" ht="26.25">
      <c r="A17" s="148" t="s">
        <v>36</v>
      </c>
      <c r="B17" s="148">
        <v>925</v>
      </c>
      <c r="C17" s="148" t="s">
        <v>242</v>
      </c>
      <c r="D17" s="148" t="s">
        <v>184</v>
      </c>
      <c r="E17" s="148" t="s">
        <v>265</v>
      </c>
      <c r="F17" s="148" t="s">
        <v>244</v>
      </c>
      <c r="G17" s="148"/>
      <c r="H17" s="148"/>
      <c r="I17" s="148"/>
      <c r="J17" s="108">
        <f>J18+J22</f>
        <v>336.1</v>
      </c>
      <c r="K17" s="108">
        <f>K18+K22</f>
        <v>132.7</v>
      </c>
      <c r="L17" s="109">
        <f>L18+L22</f>
        <v>132.7</v>
      </c>
      <c r="N17" s="140"/>
    </row>
    <row r="18" spans="1:14" ht="13.5">
      <c r="A18" s="148" t="s">
        <v>222</v>
      </c>
      <c r="B18" s="148">
        <v>925</v>
      </c>
      <c r="C18" s="148" t="s">
        <v>242</v>
      </c>
      <c r="D18" s="148" t="s">
        <v>184</v>
      </c>
      <c r="E18" s="148" t="s">
        <v>265</v>
      </c>
      <c r="F18" s="148" t="s">
        <v>244</v>
      </c>
      <c r="G18" s="148" t="s">
        <v>108</v>
      </c>
      <c r="H18" s="148" t="s">
        <v>109</v>
      </c>
      <c r="I18" s="148"/>
      <c r="J18" s="108">
        <f>J19</f>
        <v>310.1</v>
      </c>
      <c r="K18" s="108">
        <f>K19</f>
        <v>132.7</v>
      </c>
      <c r="L18" s="109">
        <f>L19</f>
        <v>132.7</v>
      </c>
      <c r="N18" s="140"/>
    </row>
    <row r="19" spans="1:14" ht="26.25">
      <c r="A19" s="148" t="s">
        <v>212</v>
      </c>
      <c r="B19" s="148">
        <v>925</v>
      </c>
      <c r="C19" s="148" t="s">
        <v>242</v>
      </c>
      <c r="D19" s="148" t="s">
        <v>184</v>
      </c>
      <c r="E19" s="148" t="s">
        <v>265</v>
      </c>
      <c r="F19" s="148" t="s">
        <v>244</v>
      </c>
      <c r="G19" s="148" t="s">
        <v>108</v>
      </c>
      <c r="H19" s="148">
        <v>41150</v>
      </c>
      <c r="I19" s="148"/>
      <c r="J19" s="108">
        <f>J21</f>
        <v>310.1</v>
      </c>
      <c r="K19" s="108">
        <f>K21</f>
        <v>132.7</v>
      </c>
      <c r="L19" s="109">
        <f>L21</f>
        <v>132.7</v>
      </c>
      <c r="N19" s="140"/>
    </row>
    <row r="20" spans="1:14" ht="39">
      <c r="A20" s="148" t="s">
        <v>346</v>
      </c>
      <c r="B20" s="148">
        <v>925</v>
      </c>
      <c r="C20" s="148" t="s">
        <v>242</v>
      </c>
      <c r="D20" s="148" t="s">
        <v>184</v>
      </c>
      <c r="E20" s="148" t="s">
        <v>265</v>
      </c>
      <c r="F20" s="148" t="s">
        <v>244</v>
      </c>
      <c r="G20" s="148" t="s">
        <v>108</v>
      </c>
      <c r="H20" s="148">
        <v>41150</v>
      </c>
      <c r="I20" s="148" t="s">
        <v>362</v>
      </c>
      <c r="J20" s="173">
        <f>J21</f>
        <v>310.1</v>
      </c>
      <c r="K20" s="173">
        <f>K21</f>
        <v>132.7</v>
      </c>
      <c r="L20" s="174">
        <f>L21</f>
        <v>132.7</v>
      </c>
      <c r="N20" s="140"/>
    </row>
    <row r="21" spans="1:14" ht="27" customHeight="1">
      <c r="A21" s="148" t="s">
        <v>198</v>
      </c>
      <c r="B21" s="148">
        <v>925</v>
      </c>
      <c r="C21" s="148" t="s">
        <v>242</v>
      </c>
      <c r="D21" s="148" t="s">
        <v>184</v>
      </c>
      <c r="E21" s="148" t="s">
        <v>265</v>
      </c>
      <c r="F21" s="148" t="s">
        <v>244</v>
      </c>
      <c r="G21" s="148" t="s">
        <v>108</v>
      </c>
      <c r="H21" s="148">
        <v>41150</v>
      </c>
      <c r="I21" s="148" t="s">
        <v>192</v>
      </c>
      <c r="J21" s="80">
        <f>прил4!I21</f>
        <v>310.1</v>
      </c>
      <c r="K21" s="80">
        <v>132.7</v>
      </c>
      <c r="L21" s="66">
        <v>132.7</v>
      </c>
      <c r="N21" s="140"/>
    </row>
    <row r="22" spans="1:14" ht="26.25" hidden="1">
      <c r="A22" s="148" t="s">
        <v>121</v>
      </c>
      <c r="B22" s="148">
        <v>925</v>
      </c>
      <c r="C22" s="148" t="s">
        <v>242</v>
      </c>
      <c r="D22" s="148" t="s">
        <v>184</v>
      </c>
      <c r="E22" s="148" t="s">
        <v>265</v>
      </c>
      <c r="F22" s="148" t="s">
        <v>244</v>
      </c>
      <c r="G22" s="148" t="s">
        <v>108</v>
      </c>
      <c r="H22" s="148">
        <v>44205</v>
      </c>
      <c r="I22" s="148" t="s">
        <v>241</v>
      </c>
      <c r="J22" s="108">
        <f>J23</f>
        <v>26</v>
      </c>
      <c r="K22" s="108">
        <f>K23</f>
        <v>0</v>
      </c>
      <c r="L22" s="109">
        <f>L23</f>
        <v>0</v>
      </c>
      <c r="N22" s="140"/>
    </row>
    <row r="23" spans="1:14" ht="52.5" hidden="1">
      <c r="A23" s="148" t="s">
        <v>128</v>
      </c>
      <c r="B23" s="148">
        <v>925</v>
      </c>
      <c r="C23" s="148" t="s">
        <v>242</v>
      </c>
      <c r="D23" s="148" t="s">
        <v>184</v>
      </c>
      <c r="E23" s="148" t="s">
        <v>265</v>
      </c>
      <c r="F23" s="148" t="s">
        <v>244</v>
      </c>
      <c r="G23" s="148" t="s">
        <v>108</v>
      </c>
      <c r="H23" s="148">
        <v>44205</v>
      </c>
      <c r="I23" s="148" t="s">
        <v>241</v>
      </c>
      <c r="J23" s="108">
        <f>J25</f>
        <v>26</v>
      </c>
      <c r="K23" s="108">
        <f>K25</f>
        <v>0</v>
      </c>
      <c r="L23" s="109">
        <f>L25</f>
        <v>0</v>
      </c>
      <c r="N23" s="140"/>
    </row>
    <row r="24" spans="1:14" ht="39" hidden="1">
      <c r="A24" s="148" t="s">
        <v>346</v>
      </c>
      <c r="B24" s="148">
        <v>925</v>
      </c>
      <c r="C24" s="148" t="s">
        <v>242</v>
      </c>
      <c r="D24" s="148" t="s">
        <v>184</v>
      </c>
      <c r="E24" s="148" t="s">
        <v>265</v>
      </c>
      <c r="F24" s="148" t="s">
        <v>244</v>
      </c>
      <c r="G24" s="148" t="s">
        <v>108</v>
      </c>
      <c r="H24" s="148">
        <v>44205</v>
      </c>
      <c r="I24" s="148" t="s">
        <v>362</v>
      </c>
      <c r="J24" s="108">
        <f>J25</f>
        <v>26</v>
      </c>
      <c r="K24" s="108">
        <f>K25</f>
        <v>0</v>
      </c>
      <c r="L24" s="109">
        <f>L25</f>
        <v>0</v>
      </c>
      <c r="N24" s="140"/>
    </row>
    <row r="25" spans="1:12" ht="24" customHeight="1">
      <c r="A25" s="148" t="s">
        <v>198</v>
      </c>
      <c r="B25" s="148">
        <v>925</v>
      </c>
      <c r="C25" s="148" t="s">
        <v>242</v>
      </c>
      <c r="D25" s="148" t="s">
        <v>184</v>
      </c>
      <c r="E25" s="148" t="s">
        <v>265</v>
      </c>
      <c r="F25" s="148" t="s">
        <v>244</v>
      </c>
      <c r="G25" s="148" t="s">
        <v>108</v>
      </c>
      <c r="H25" s="148">
        <v>44205</v>
      </c>
      <c r="I25" s="148" t="s">
        <v>192</v>
      </c>
      <c r="J25" s="80">
        <v>26</v>
      </c>
      <c r="K25" s="80"/>
      <c r="L25" s="66"/>
    </row>
    <row r="26" spans="1:12" ht="43.5" customHeight="1">
      <c r="A26" s="148" t="s">
        <v>153</v>
      </c>
      <c r="B26" s="148">
        <v>925</v>
      </c>
      <c r="C26" s="148" t="s">
        <v>242</v>
      </c>
      <c r="D26" s="148" t="s">
        <v>243</v>
      </c>
      <c r="E26" s="148"/>
      <c r="F26" s="148"/>
      <c r="G26" s="148"/>
      <c r="H26" s="148"/>
      <c r="I26" s="148" t="s">
        <v>241</v>
      </c>
      <c r="J26" s="108">
        <f>J27+J52</f>
        <v>440.6</v>
      </c>
      <c r="K26" s="108">
        <f>K27+K52</f>
        <v>242.3</v>
      </c>
      <c r="L26" s="109">
        <f>L27+L52</f>
        <v>265.5</v>
      </c>
    </row>
    <row r="27" spans="1:12" ht="26.25">
      <c r="A27" s="148" t="s">
        <v>161</v>
      </c>
      <c r="B27" s="148">
        <v>925</v>
      </c>
      <c r="C27" s="148" t="s">
        <v>242</v>
      </c>
      <c r="D27" s="148" t="s">
        <v>243</v>
      </c>
      <c r="E27" s="148" t="s">
        <v>265</v>
      </c>
      <c r="F27" s="148" t="s">
        <v>4</v>
      </c>
      <c r="G27" s="148"/>
      <c r="H27" s="148"/>
      <c r="I27" s="148"/>
      <c r="J27" s="108">
        <f>J28+J33</f>
        <v>440.6</v>
      </c>
      <c r="K27" s="108">
        <f>K28</f>
        <v>242.3</v>
      </c>
      <c r="L27" s="109">
        <f>L28</f>
        <v>265.5</v>
      </c>
    </row>
    <row r="28" spans="1:12" ht="26.25">
      <c r="A28" s="148" t="s">
        <v>36</v>
      </c>
      <c r="B28" s="148">
        <v>925</v>
      </c>
      <c r="C28" s="148" t="s">
        <v>242</v>
      </c>
      <c r="D28" s="148" t="s">
        <v>243</v>
      </c>
      <c r="E28" s="148" t="s">
        <v>265</v>
      </c>
      <c r="F28" s="148" t="s">
        <v>285</v>
      </c>
      <c r="G28" s="148"/>
      <c r="H28" s="148"/>
      <c r="I28" s="148"/>
      <c r="J28" s="108">
        <f>J29+J41+J35</f>
        <v>340.1</v>
      </c>
      <c r="K28" s="108">
        <f>K29+K41</f>
        <v>242.3</v>
      </c>
      <c r="L28" s="109">
        <f>L29+L41</f>
        <v>265.5</v>
      </c>
    </row>
    <row r="29" spans="1:12" ht="13.5">
      <c r="A29" s="148" t="s">
        <v>222</v>
      </c>
      <c r="B29" s="148">
        <v>925</v>
      </c>
      <c r="C29" s="148" t="s">
        <v>242</v>
      </c>
      <c r="D29" s="148" t="s">
        <v>243</v>
      </c>
      <c r="E29" s="148" t="s">
        <v>265</v>
      </c>
      <c r="F29" s="148" t="s">
        <v>285</v>
      </c>
      <c r="G29" s="148" t="s">
        <v>108</v>
      </c>
      <c r="H29" s="148" t="s">
        <v>109</v>
      </c>
      <c r="I29" s="148"/>
      <c r="J29" s="108">
        <f>J30+J36</f>
        <v>284.1</v>
      </c>
      <c r="K29" s="108">
        <f>K30+K36</f>
        <v>200.1</v>
      </c>
      <c r="L29" s="109">
        <f>L30+L36</f>
        <v>223.3</v>
      </c>
    </row>
    <row r="30" spans="1:12" ht="26.25">
      <c r="A30" s="148" t="s">
        <v>223</v>
      </c>
      <c r="B30" s="148">
        <v>925</v>
      </c>
      <c r="C30" s="148" t="s">
        <v>242</v>
      </c>
      <c r="D30" s="148" t="s">
        <v>243</v>
      </c>
      <c r="E30" s="148" t="s">
        <v>265</v>
      </c>
      <c r="F30" s="148" t="s">
        <v>285</v>
      </c>
      <c r="G30" s="148" t="s">
        <v>108</v>
      </c>
      <c r="H30" s="148" t="s">
        <v>105</v>
      </c>
      <c r="I30" s="148"/>
      <c r="J30" s="108">
        <f>J31</f>
        <v>202.7</v>
      </c>
      <c r="K30" s="108">
        <f>K32</f>
        <v>170.1</v>
      </c>
      <c r="L30" s="109">
        <f>L32</f>
        <v>193.3</v>
      </c>
    </row>
    <row r="31" spans="1:12" ht="39">
      <c r="A31" s="148" t="s">
        <v>361</v>
      </c>
      <c r="B31" s="148">
        <v>925</v>
      </c>
      <c r="C31" s="148" t="s">
        <v>242</v>
      </c>
      <c r="D31" s="148" t="s">
        <v>243</v>
      </c>
      <c r="E31" s="148" t="s">
        <v>265</v>
      </c>
      <c r="F31" s="148" t="s">
        <v>285</v>
      </c>
      <c r="G31" s="148" t="s">
        <v>108</v>
      </c>
      <c r="H31" s="148" t="s">
        <v>105</v>
      </c>
      <c r="I31" s="148" t="s">
        <v>362</v>
      </c>
      <c r="J31" s="108">
        <f>J32</f>
        <v>202.7</v>
      </c>
      <c r="K31" s="108">
        <f>K32</f>
        <v>170.1</v>
      </c>
      <c r="L31" s="109">
        <f>L32</f>
        <v>193.3</v>
      </c>
    </row>
    <row r="32" spans="1:12" ht="13.5">
      <c r="A32" s="148" t="s">
        <v>198</v>
      </c>
      <c r="B32" s="148">
        <v>925</v>
      </c>
      <c r="C32" s="148" t="s">
        <v>242</v>
      </c>
      <c r="D32" s="148" t="s">
        <v>243</v>
      </c>
      <c r="E32" s="148" t="s">
        <v>265</v>
      </c>
      <c r="F32" s="148" t="s">
        <v>285</v>
      </c>
      <c r="G32" s="148" t="s">
        <v>108</v>
      </c>
      <c r="H32" s="148" t="s">
        <v>105</v>
      </c>
      <c r="I32" s="148" t="s">
        <v>192</v>
      </c>
      <c r="J32" s="80">
        <f>прил4!I32</f>
        <v>202.7</v>
      </c>
      <c r="K32" s="80">
        <v>170.1</v>
      </c>
      <c r="L32" s="66">
        <v>193.3</v>
      </c>
    </row>
    <row r="33" spans="1:12" ht="26.25">
      <c r="A33" s="148" t="s">
        <v>121</v>
      </c>
      <c r="B33" s="148">
        <v>928</v>
      </c>
      <c r="C33" s="148" t="s">
        <v>242</v>
      </c>
      <c r="D33" s="148" t="s">
        <v>243</v>
      </c>
      <c r="E33" s="148" t="s">
        <v>265</v>
      </c>
      <c r="F33" s="148" t="s">
        <v>285</v>
      </c>
      <c r="G33" s="148" t="s">
        <v>108</v>
      </c>
      <c r="H33" s="148">
        <v>44205</v>
      </c>
      <c r="I33" s="148"/>
      <c r="J33" s="80">
        <f>J34</f>
        <v>100.5</v>
      </c>
      <c r="K33" s="80"/>
      <c r="L33" s="66"/>
    </row>
    <row r="34" spans="1:12" ht="52.5">
      <c r="A34" s="148" t="s">
        <v>128</v>
      </c>
      <c r="B34" s="148">
        <v>928</v>
      </c>
      <c r="C34" s="148" t="s">
        <v>242</v>
      </c>
      <c r="D34" s="148" t="s">
        <v>243</v>
      </c>
      <c r="E34" s="148" t="s">
        <v>265</v>
      </c>
      <c r="F34" s="148" t="s">
        <v>285</v>
      </c>
      <c r="G34" s="148" t="s">
        <v>108</v>
      </c>
      <c r="H34" s="148">
        <v>44205</v>
      </c>
      <c r="I34" s="148" t="s">
        <v>192</v>
      </c>
      <c r="J34" s="80">
        <f>прил4!I34</f>
        <v>100.5</v>
      </c>
      <c r="K34" s="80"/>
      <c r="L34" s="66"/>
    </row>
    <row r="35" spans="1:12" ht="26.25">
      <c r="A35" s="148" t="s">
        <v>348</v>
      </c>
      <c r="B35" s="148"/>
      <c r="C35" s="148"/>
      <c r="D35" s="148"/>
      <c r="E35" s="148"/>
      <c r="F35" s="148"/>
      <c r="G35" s="148"/>
      <c r="H35" s="148"/>
      <c r="I35" s="148"/>
      <c r="J35" s="80">
        <f>прил4!I35</f>
        <v>13.799999999999999</v>
      </c>
      <c r="K35" s="80"/>
      <c r="L35" s="66"/>
    </row>
    <row r="36" spans="1:12" ht="13.5">
      <c r="A36" s="148" t="s">
        <v>232</v>
      </c>
      <c r="B36" s="148">
        <v>925</v>
      </c>
      <c r="C36" s="148" t="s">
        <v>242</v>
      </c>
      <c r="D36" s="148" t="s">
        <v>243</v>
      </c>
      <c r="E36" s="148" t="s">
        <v>265</v>
      </c>
      <c r="F36" s="148" t="s">
        <v>285</v>
      </c>
      <c r="G36" s="148" t="s">
        <v>108</v>
      </c>
      <c r="H36" s="148" t="s">
        <v>206</v>
      </c>
      <c r="I36" s="148"/>
      <c r="J36" s="108">
        <f>J37+J39</f>
        <v>81.4</v>
      </c>
      <c r="K36" s="108">
        <f>K37+K39</f>
        <v>30</v>
      </c>
      <c r="L36" s="109">
        <f>L37+L39</f>
        <v>30</v>
      </c>
    </row>
    <row r="37" spans="1:12" ht="60.75" customHeight="1">
      <c r="A37" s="148" t="s">
        <v>348</v>
      </c>
      <c r="B37" s="148">
        <v>925</v>
      </c>
      <c r="C37" s="148" t="s">
        <v>242</v>
      </c>
      <c r="D37" s="148" t="s">
        <v>243</v>
      </c>
      <c r="E37" s="148" t="s">
        <v>265</v>
      </c>
      <c r="F37" s="148" t="s">
        <v>285</v>
      </c>
      <c r="G37" s="148" t="s">
        <v>108</v>
      </c>
      <c r="H37" s="148" t="s">
        <v>206</v>
      </c>
      <c r="I37" s="148" t="s">
        <v>363</v>
      </c>
      <c r="J37" s="108">
        <f>J38</f>
        <v>78.80000000000001</v>
      </c>
      <c r="K37" s="108">
        <f>K38</f>
        <v>30</v>
      </c>
      <c r="L37" s="109">
        <f>L38</f>
        <v>30</v>
      </c>
    </row>
    <row r="38" spans="1:12" ht="26.25">
      <c r="A38" s="148" t="s">
        <v>199</v>
      </c>
      <c r="B38" s="148">
        <v>925</v>
      </c>
      <c r="C38" s="148" t="s">
        <v>242</v>
      </c>
      <c r="D38" s="148" t="s">
        <v>243</v>
      </c>
      <c r="E38" s="148" t="s">
        <v>265</v>
      </c>
      <c r="F38" s="148" t="s">
        <v>285</v>
      </c>
      <c r="G38" s="148" t="s">
        <v>108</v>
      </c>
      <c r="H38" s="148" t="s">
        <v>206</v>
      </c>
      <c r="I38" s="148">
        <v>240</v>
      </c>
      <c r="J38" s="80">
        <f>прил4!I38</f>
        <v>78.80000000000001</v>
      </c>
      <c r="K38" s="80">
        <v>30</v>
      </c>
      <c r="L38" s="66">
        <v>30</v>
      </c>
    </row>
    <row r="39" spans="1:12" ht="13.5">
      <c r="A39" s="148" t="s">
        <v>349</v>
      </c>
      <c r="B39" s="148">
        <v>925</v>
      </c>
      <c r="C39" s="148" t="s">
        <v>242</v>
      </c>
      <c r="D39" s="148" t="s">
        <v>243</v>
      </c>
      <c r="E39" s="148" t="s">
        <v>265</v>
      </c>
      <c r="F39" s="148" t="s">
        <v>285</v>
      </c>
      <c r="G39" s="148" t="s">
        <v>108</v>
      </c>
      <c r="H39" s="148" t="s">
        <v>206</v>
      </c>
      <c r="I39" s="148">
        <v>800</v>
      </c>
      <c r="J39" s="166">
        <f>J40</f>
        <v>2.6</v>
      </c>
      <c r="K39" s="117">
        <f>K40</f>
        <v>0</v>
      </c>
      <c r="L39" s="118">
        <f>L40</f>
        <v>0</v>
      </c>
    </row>
    <row r="40" spans="1:12" ht="13.5">
      <c r="A40" s="148" t="s">
        <v>203</v>
      </c>
      <c r="B40" s="148">
        <v>925</v>
      </c>
      <c r="C40" s="148" t="s">
        <v>242</v>
      </c>
      <c r="D40" s="148" t="s">
        <v>243</v>
      </c>
      <c r="E40" s="148" t="s">
        <v>265</v>
      </c>
      <c r="F40" s="148" t="s">
        <v>285</v>
      </c>
      <c r="G40" s="148" t="s">
        <v>108</v>
      </c>
      <c r="H40" s="148" t="s">
        <v>206</v>
      </c>
      <c r="I40" s="148" t="s">
        <v>193</v>
      </c>
      <c r="J40" s="166">
        <f>прил4!I40</f>
        <v>2.6</v>
      </c>
      <c r="K40" s="166">
        <v>0</v>
      </c>
      <c r="L40" s="167">
        <v>0</v>
      </c>
    </row>
    <row r="41" spans="1:12" ht="52.5" customHeight="1">
      <c r="A41" s="148" t="s">
        <v>327</v>
      </c>
      <c r="B41" s="148">
        <v>925</v>
      </c>
      <c r="C41" s="148" t="s">
        <v>242</v>
      </c>
      <c r="D41" s="148" t="s">
        <v>243</v>
      </c>
      <c r="E41" s="148" t="s">
        <v>6</v>
      </c>
      <c r="F41" s="148" t="s">
        <v>244</v>
      </c>
      <c r="G41" s="148" t="s">
        <v>108</v>
      </c>
      <c r="H41" s="148" t="s">
        <v>112</v>
      </c>
      <c r="I41" s="148" t="s">
        <v>241</v>
      </c>
      <c r="J41" s="108">
        <f>J42+J47</f>
        <v>42.199999999999996</v>
      </c>
      <c r="K41" s="108">
        <f>K42+K47</f>
        <v>42.2</v>
      </c>
      <c r="L41" s="109">
        <f>L42+L47</f>
        <v>42.2</v>
      </c>
    </row>
    <row r="42" spans="1:12" ht="78.75" customHeight="1">
      <c r="A42" s="148" t="s">
        <v>327</v>
      </c>
      <c r="B42" s="148">
        <v>925</v>
      </c>
      <c r="C42" s="148" t="s">
        <v>242</v>
      </c>
      <c r="D42" s="148" t="s">
        <v>243</v>
      </c>
      <c r="E42" s="148" t="s">
        <v>6</v>
      </c>
      <c r="F42" s="148" t="s">
        <v>244</v>
      </c>
      <c r="G42" s="148" t="s">
        <v>108</v>
      </c>
      <c r="H42" s="148" t="s">
        <v>262</v>
      </c>
      <c r="I42" s="148" t="s">
        <v>241</v>
      </c>
      <c r="J42" s="108">
        <f>J43+J45</f>
        <v>21.099999999999998</v>
      </c>
      <c r="K42" s="108">
        <f>K43+K45</f>
        <v>21.1</v>
      </c>
      <c r="L42" s="109">
        <f>L43+L45</f>
        <v>21.1</v>
      </c>
    </row>
    <row r="43" spans="1:12" ht="74.25" customHeight="1">
      <c r="A43" s="148" t="s">
        <v>361</v>
      </c>
      <c r="B43" s="148">
        <v>925</v>
      </c>
      <c r="C43" s="148" t="s">
        <v>242</v>
      </c>
      <c r="D43" s="148" t="s">
        <v>243</v>
      </c>
      <c r="E43" s="148" t="s">
        <v>6</v>
      </c>
      <c r="F43" s="148" t="s">
        <v>244</v>
      </c>
      <c r="G43" s="148" t="s">
        <v>108</v>
      </c>
      <c r="H43" s="148" t="s">
        <v>262</v>
      </c>
      <c r="I43" s="148" t="s">
        <v>362</v>
      </c>
      <c r="J43" s="108">
        <f>J44</f>
        <v>18.2</v>
      </c>
      <c r="K43" s="108">
        <f>K44</f>
        <v>20.1</v>
      </c>
      <c r="L43" s="109">
        <f>L44</f>
        <v>20.1</v>
      </c>
    </row>
    <row r="44" spans="1:12" ht="13.5">
      <c r="A44" s="148" t="s">
        <v>198</v>
      </c>
      <c r="B44" s="148">
        <v>925</v>
      </c>
      <c r="C44" s="148" t="s">
        <v>242</v>
      </c>
      <c r="D44" s="148" t="s">
        <v>243</v>
      </c>
      <c r="E44" s="148" t="s">
        <v>6</v>
      </c>
      <c r="F44" s="148" t="s">
        <v>244</v>
      </c>
      <c r="G44" s="148" t="s">
        <v>108</v>
      </c>
      <c r="H44" s="148" t="s">
        <v>262</v>
      </c>
      <c r="I44" s="148" t="s">
        <v>192</v>
      </c>
      <c r="J44" s="80">
        <f>прил4!I44</f>
        <v>18.2</v>
      </c>
      <c r="K44" s="80">
        <v>20.1</v>
      </c>
      <c r="L44" s="66">
        <v>20.1</v>
      </c>
    </row>
    <row r="45" spans="1:12" ht="26.25">
      <c r="A45" s="148" t="s">
        <v>348</v>
      </c>
      <c r="B45" s="148">
        <v>925</v>
      </c>
      <c r="C45" s="148" t="s">
        <v>242</v>
      </c>
      <c r="D45" s="148" t="s">
        <v>243</v>
      </c>
      <c r="E45" s="148" t="s">
        <v>6</v>
      </c>
      <c r="F45" s="148" t="s">
        <v>244</v>
      </c>
      <c r="G45" s="148" t="s">
        <v>108</v>
      </c>
      <c r="H45" s="148" t="s">
        <v>262</v>
      </c>
      <c r="I45" s="148" t="s">
        <v>363</v>
      </c>
      <c r="J45" s="80">
        <f>J46</f>
        <v>2.9</v>
      </c>
      <c r="K45" s="80">
        <f>K46</f>
        <v>1</v>
      </c>
      <c r="L45" s="66">
        <f>L46</f>
        <v>1</v>
      </c>
    </row>
    <row r="46" spans="1:12" ht="26.25">
      <c r="A46" s="148" t="s">
        <v>5</v>
      </c>
      <c r="B46" s="148">
        <v>925</v>
      </c>
      <c r="C46" s="148" t="s">
        <v>242</v>
      </c>
      <c r="D46" s="148" t="s">
        <v>243</v>
      </c>
      <c r="E46" s="148" t="s">
        <v>6</v>
      </c>
      <c r="F46" s="148" t="s">
        <v>244</v>
      </c>
      <c r="G46" s="148" t="s">
        <v>108</v>
      </c>
      <c r="H46" s="148" t="s">
        <v>262</v>
      </c>
      <c r="I46" s="148">
        <v>240</v>
      </c>
      <c r="J46" s="80">
        <f>прил4!I46</f>
        <v>2.9</v>
      </c>
      <c r="K46" s="80">
        <v>1</v>
      </c>
      <c r="L46" s="66">
        <v>1</v>
      </c>
    </row>
    <row r="47" spans="1:12" ht="49.5" customHeight="1">
      <c r="A47" s="148" t="s">
        <v>328</v>
      </c>
      <c r="B47" s="148">
        <v>925</v>
      </c>
      <c r="C47" s="148" t="s">
        <v>242</v>
      </c>
      <c r="D47" s="148" t="s">
        <v>243</v>
      </c>
      <c r="E47" s="148" t="s">
        <v>6</v>
      </c>
      <c r="F47" s="148" t="s">
        <v>244</v>
      </c>
      <c r="G47" s="148" t="s">
        <v>108</v>
      </c>
      <c r="H47" s="148" t="s">
        <v>264</v>
      </c>
      <c r="I47" s="148"/>
      <c r="J47" s="166">
        <f>J49+J51</f>
        <v>21.099999999999998</v>
      </c>
      <c r="K47" s="166">
        <f>K49+K51</f>
        <v>21.1</v>
      </c>
      <c r="L47" s="167">
        <f>L49+L51</f>
        <v>21.1</v>
      </c>
    </row>
    <row r="48" spans="1:12" s="58" customFormat="1" ht="39">
      <c r="A48" s="148" t="s">
        <v>361</v>
      </c>
      <c r="B48" s="148">
        <v>925</v>
      </c>
      <c r="C48" s="148" t="s">
        <v>242</v>
      </c>
      <c r="D48" s="148" t="s">
        <v>243</v>
      </c>
      <c r="E48" s="148" t="s">
        <v>6</v>
      </c>
      <c r="F48" s="148" t="s">
        <v>244</v>
      </c>
      <c r="G48" s="148" t="s">
        <v>108</v>
      </c>
      <c r="H48" s="148" t="s">
        <v>264</v>
      </c>
      <c r="I48" s="148">
        <v>100</v>
      </c>
      <c r="J48" s="166">
        <f>J49</f>
        <v>18.2</v>
      </c>
      <c r="K48" s="166">
        <f>K49</f>
        <v>20.1</v>
      </c>
      <c r="L48" s="167">
        <f>L49</f>
        <v>20.1</v>
      </c>
    </row>
    <row r="49" spans="1:12" ht="13.5">
      <c r="A49" s="148" t="s">
        <v>198</v>
      </c>
      <c r="B49" s="148">
        <v>925</v>
      </c>
      <c r="C49" s="148" t="s">
        <v>242</v>
      </c>
      <c r="D49" s="148" t="s">
        <v>243</v>
      </c>
      <c r="E49" s="148" t="s">
        <v>6</v>
      </c>
      <c r="F49" s="148" t="s">
        <v>244</v>
      </c>
      <c r="G49" s="148" t="s">
        <v>108</v>
      </c>
      <c r="H49" s="148" t="s">
        <v>264</v>
      </c>
      <c r="I49" s="148" t="s">
        <v>192</v>
      </c>
      <c r="J49" s="80">
        <f>прил4!I49</f>
        <v>18.2</v>
      </c>
      <c r="K49" s="80">
        <v>20.1</v>
      </c>
      <c r="L49" s="66">
        <v>20.1</v>
      </c>
    </row>
    <row r="50" spans="1:12" ht="26.25">
      <c r="A50" s="148" t="s">
        <v>348</v>
      </c>
      <c r="B50" s="148">
        <v>925</v>
      </c>
      <c r="C50" s="148" t="s">
        <v>242</v>
      </c>
      <c r="D50" s="148" t="s">
        <v>243</v>
      </c>
      <c r="E50" s="148" t="s">
        <v>6</v>
      </c>
      <c r="F50" s="148" t="s">
        <v>244</v>
      </c>
      <c r="G50" s="148" t="s">
        <v>108</v>
      </c>
      <c r="H50" s="148" t="s">
        <v>264</v>
      </c>
      <c r="I50" s="148" t="s">
        <v>363</v>
      </c>
      <c r="J50" s="166">
        <f>J51</f>
        <v>2.9</v>
      </c>
      <c r="K50" s="166">
        <f>K51</f>
        <v>1</v>
      </c>
      <c r="L50" s="167">
        <f>L51</f>
        <v>1</v>
      </c>
    </row>
    <row r="51" spans="1:12" ht="26.25">
      <c r="A51" s="148" t="s">
        <v>5</v>
      </c>
      <c r="B51" s="148">
        <v>925</v>
      </c>
      <c r="C51" s="148" t="s">
        <v>242</v>
      </c>
      <c r="D51" s="148" t="s">
        <v>243</v>
      </c>
      <c r="E51" s="148" t="s">
        <v>6</v>
      </c>
      <c r="F51" s="148" t="s">
        <v>244</v>
      </c>
      <c r="G51" s="148" t="s">
        <v>108</v>
      </c>
      <c r="H51" s="148" t="s">
        <v>264</v>
      </c>
      <c r="I51" s="148">
        <v>240</v>
      </c>
      <c r="J51" s="80">
        <f>прил4!I51</f>
        <v>2.9</v>
      </c>
      <c r="K51" s="80">
        <v>1</v>
      </c>
      <c r="L51" s="66">
        <v>1</v>
      </c>
    </row>
    <row r="52" spans="1:12" ht="0.75" customHeight="1">
      <c r="A52" s="148" t="s">
        <v>35</v>
      </c>
      <c r="B52" s="148">
        <v>925</v>
      </c>
      <c r="C52" s="148" t="s">
        <v>242</v>
      </c>
      <c r="D52" s="148" t="s">
        <v>243</v>
      </c>
      <c r="E52" s="148" t="s">
        <v>6</v>
      </c>
      <c r="F52" s="148">
        <v>0</v>
      </c>
      <c r="G52" s="148"/>
      <c r="H52" s="148"/>
      <c r="I52" s="148"/>
      <c r="J52" s="108">
        <f>J53</f>
        <v>0</v>
      </c>
      <c r="K52" s="108">
        <f aca="true" t="shared" si="1" ref="K52:L54">K53</f>
        <v>0</v>
      </c>
      <c r="L52" s="109">
        <f t="shared" si="1"/>
        <v>0</v>
      </c>
    </row>
    <row r="53" spans="1:12" s="58" customFormat="1" ht="39" hidden="1">
      <c r="A53" s="148" t="s">
        <v>34</v>
      </c>
      <c r="B53" s="148">
        <v>925</v>
      </c>
      <c r="C53" s="148" t="s">
        <v>242</v>
      </c>
      <c r="D53" s="148" t="s">
        <v>243</v>
      </c>
      <c r="E53" s="148" t="s">
        <v>6</v>
      </c>
      <c r="F53" s="148" t="s">
        <v>244</v>
      </c>
      <c r="G53" s="148" t="s">
        <v>108</v>
      </c>
      <c r="H53" s="148"/>
      <c r="I53" s="148"/>
      <c r="J53" s="108">
        <f>J54</f>
        <v>0</v>
      </c>
      <c r="K53" s="108">
        <f t="shared" si="1"/>
        <v>0</v>
      </c>
      <c r="L53" s="109">
        <f t="shared" si="1"/>
        <v>0</v>
      </c>
    </row>
    <row r="54" spans="1:12" ht="39" hidden="1">
      <c r="A54" s="148" t="s">
        <v>123</v>
      </c>
      <c r="B54" s="148">
        <v>925</v>
      </c>
      <c r="C54" s="148" t="s">
        <v>242</v>
      </c>
      <c r="D54" s="148" t="s">
        <v>243</v>
      </c>
      <c r="E54" s="148" t="s">
        <v>6</v>
      </c>
      <c r="F54" s="148" t="s">
        <v>244</v>
      </c>
      <c r="G54" s="148" t="s">
        <v>108</v>
      </c>
      <c r="H54" s="148" t="s">
        <v>110</v>
      </c>
      <c r="I54" s="148" t="s">
        <v>241</v>
      </c>
      <c r="J54" s="108">
        <f>J55</f>
        <v>0</v>
      </c>
      <c r="K54" s="108">
        <f t="shared" si="1"/>
        <v>0</v>
      </c>
      <c r="L54" s="109">
        <f t="shared" si="1"/>
        <v>0</v>
      </c>
    </row>
    <row r="55" spans="1:12" ht="39" hidden="1">
      <c r="A55" s="148" t="s">
        <v>94</v>
      </c>
      <c r="B55" s="148">
        <v>925</v>
      </c>
      <c r="C55" s="148" t="s">
        <v>242</v>
      </c>
      <c r="D55" s="148" t="s">
        <v>243</v>
      </c>
      <c r="E55" s="148" t="s">
        <v>6</v>
      </c>
      <c r="F55" s="148" t="s">
        <v>244</v>
      </c>
      <c r="G55" s="148" t="s">
        <v>108</v>
      </c>
      <c r="H55" s="148" t="s">
        <v>205</v>
      </c>
      <c r="I55" s="148"/>
      <c r="J55" s="108">
        <f>J57</f>
        <v>0</v>
      </c>
      <c r="K55" s="108">
        <f>K57</f>
        <v>0</v>
      </c>
      <c r="L55" s="109">
        <f>L57</f>
        <v>0</v>
      </c>
    </row>
    <row r="56" spans="1:12" ht="26.25" hidden="1">
      <c r="A56" s="148" t="s">
        <v>348</v>
      </c>
      <c r="B56" s="148">
        <v>925</v>
      </c>
      <c r="C56" s="148" t="s">
        <v>242</v>
      </c>
      <c r="D56" s="148" t="s">
        <v>243</v>
      </c>
      <c r="E56" s="148" t="s">
        <v>6</v>
      </c>
      <c r="F56" s="148" t="s">
        <v>244</v>
      </c>
      <c r="G56" s="148" t="s">
        <v>108</v>
      </c>
      <c r="H56" s="148" t="s">
        <v>205</v>
      </c>
      <c r="I56" s="148" t="s">
        <v>363</v>
      </c>
      <c r="J56" s="108">
        <f>J57</f>
        <v>0</v>
      </c>
      <c r="K56" s="108">
        <f>K57</f>
        <v>0</v>
      </c>
      <c r="L56" s="109">
        <f>L57</f>
        <v>0</v>
      </c>
    </row>
    <row r="57" spans="1:12" ht="26.25" hidden="1">
      <c r="A57" s="148" t="s">
        <v>199</v>
      </c>
      <c r="B57" s="148">
        <v>925</v>
      </c>
      <c r="C57" s="148" t="s">
        <v>242</v>
      </c>
      <c r="D57" s="148" t="s">
        <v>243</v>
      </c>
      <c r="E57" s="148" t="s">
        <v>6</v>
      </c>
      <c r="F57" s="148" t="s">
        <v>244</v>
      </c>
      <c r="G57" s="148" t="s">
        <v>108</v>
      </c>
      <c r="H57" s="148" t="s">
        <v>205</v>
      </c>
      <c r="I57" s="148" t="s">
        <v>194</v>
      </c>
      <c r="J57" s="80">
        <v>0</v>
      </c>
      <c r="K57" s="80">
        <v>0</v>
      </c>
      <c r="L57" s="66">
        <v>0</v>
      </c>
    </row>
    <row r="58" spans="1:12" ht="26.25">
      <c r="A58" s="148" t="s">
        <v>282</v>
      </c>
      <c r="B58" s="148">
        <v>925</v>
      </c>
      <c r="C58" s="148" t="s">
        <v>242</v>
      </c>
      <c r="D58" s="148" t="s">
        <v>283</v>
      </c>
      <c r="E58" s="148"/>
      <c r="F58" s="148"/>
      <c r="G58" s="148"/>
      <c r="H58" s="148"/>
      <c r="I58" s="148" t="s">
        <v>241</v>
      </c>
      <c r="J58" s="108">
        <f aca="true" t="shared" si="2" ref="J58:L59">J59</f>
        <v>22.89</v>
      </c>
      <c r="K58" s="108">
        <f t="shared" si="2"/>
        <v>21.79</v>
      </c>
      <c r="L58" s="109">
        <f t="shared" si="2"/>
        <v>21.79</v>
      </c>
    </row>
    <row r="59" spans="1:12" s="58" customFormat="1" ht="26.25">
      <c r="A59" s="148" t="s">
        <v>35</v>
      </c>
      <c r="B59" s="148">
        <v>925</v>
      </c>
      <c r="C59" s="148" t="s">
        <v>242</v>
      </c>
      <c r="D59" s="148" t="s">
        <v>283</v>
      </c>
      <c r="E59" s="148" t="s">
        <v>6</v>
      </c>
      <c r="F59" s="148" t="s">
        <v>244</v>
      </c>
      <c r="G59" s="148"/>
      <c r="H59" s="148" t="s">
        <v>241</v>
      </c>
      <c r="I59" s="148" t="s">
        <v>241</v>
      </c>
      <c r="J59" s="108">
        <f t="shared" si="2"/>
        <v>22.89</v>
      </c>
      <c r="K59" s="108">
        <f t="shared" si="2"/>
        <v>21.79</v>
      </c>
      <c r="L59" s="109">
        <f t="shared" si="2"/>
        <v>21.79</v>
      </c>
    </row>
    <row r="60" spans="1:12" ht="39">
      <c r="A60" s="148" t="s">
        <v>34</v>
      </c>
      <c r="B60" s="148">
        <v>925</v>
      </c>
      <c r="C60" s="148" t="s">
        <v>242</v>
      </c>
      <c r="D60" s="148" t="s">
        <v>283</v>
      </c>
      <c r="E60" s="148" t="s">
        <v>6</v>
      </c>
      <c r="F60" s="148" t="s">
        <v>244</v>
      </c>
      <c r="G60" s="148" t="s">
        <v>108</v>
      </c>
      <c r="H60" s="148" t="s">
        <v>241</v>
      </c>
      <c r="I60" s="148" t="s">
        <v>241</v>
      </c>
      <c r="J60" s="108">
        <f>J61</f>
        <v>22.89</v>
      </c>
      <c r="K60" s="108">
        <f>K65+K61</f>
        <v>21.79</v>
      </c>
      <c r="L60" s="109">
        <f>L65+L61</f>
        <v>21.79</v>
      </c>
    </row>
    <row r="61" spans="1:12" ht="26.25">
      <c r="A61" s="148" t="s">
        <v>284</v>
      </c>
      <c r="B61" s="148">
        <v>925</v>
      </c>
      <c r="C61" s="148" t="s">
        <v>242</v>
      </c>
      <c r="D61" s="148" t="s">
        <v>283</v>
      </c>
      <c r="E61" s="148" t="s">
        <v>6</v>
      </c>
      <c r="F61" s="148" t="s">
        <v>244</v>
      </c>
      <c r="G61" s="148" t="s">
        <v>108</v>
      </c>
      <c r="H61" s="148" t="s">
        <v>364</v>
      </c>
      <c r="I61" s="148" t="s">
        <v>241</v>
      </c>
      <c r="J61" s="108">
        <f>J63+J64</f>
        <v>22.89</v>
      </c>
      <c r="K61" s="108">
        <f>K63+K64</f>
        <v>21.79</v>
      </c>
      <c r="L61" s="109">
        <f>L63+L64</f>
        <v>21.79</v>
      </c>
    </row>
    <row r="62" spans="1:12" ht="13.5">
      <c r="A62" s="148" t="s">
        <v>351</v>
      </c>
      <c r="B62" s="148">
        <v>925</v>
      </c>
      <c r="C62" s="148" t="s">
        <v>242</v>
      </c>
      <c r="D62" s="148" t="s">
        <v>283</v>
      </c>
      <c r="E62" s="148" t="s">
        <v>6</v>
      </c>
      <c r="F62" s="148" t="s">
        <v>244</v>
      </c>
      <c r="G62" s="148" t="s">
        <v>108</v>
      </c>
      <c r="H62" s="148" t="s">
        <v>364</v>
      </c>
      <c r="I62" s="148" t="s">
        <v>365</v>
      </c>
      <c r="J62" s="108">
        <f>J63</f>
        <v>21.79</v>
      </c>
      <c r="K62" s="108">
        <f>K63</f>
        <v>21.79</v>
      </c>
      <c r="L62" s="109">
        <f>L63</f>
        <v>21.79</v>
      </c>
    </row>
    <row r="63" spans="1:12" ht="13.5" customHeight="1">
      <c r="A63" s="148" t="s">
        <v>95</v>
      </c>
      <c r="B63" s="148">
        <v>925</v>
      </c>
      <c r="C63" s="148" t="s">
        <v>242</v>
      </c>
      <c r="D63" s="148" t="s">
        <v>283</v>
      </c>
      <c r="E63" s="148" t="s">
        <v>6</v>
      </c>
      <c r="F63" s="148" t="s">
        <v>244</v>
      </c>
      <c r="G63" s="148" t="s">
        <v>108</v>
      </c>
      <c r="H63" s="148" t="s">
        <v>364</v>
      </c>
      <c r="I63" s="148" t="s">
        <v>120</v>
      </c>
      <c r="J63" s="80">
        <v>21.79</v>
      </c>
      <c r="K63" s="80">
        <v>21.79</v>
      </c>
      <c r="L63" s="66">
        <v>21.79</v>
      </c>
    </row>
    <row r="64" spans="1:12" ht="13.5" customHeight="1">
      <c r="A64" s="69" t="s">
        <v>228</v>
      </c>
      <c r="B64" s="64">
        <v>925</v>
      </c>
      <c r="C64" s="64" t="s">
        <v>242</v>
      </c>
      <c r="D64" s="64" t="s">
        <v>30</v>
      </c>
      <c r="E64" s="79"/>
      <c r="F64" s="79"/>
      <c r="G64" s="79"/>
      <c r="H64" s="79"/>
      <c r="I64" s="64"/>
      <c r="J64" s="112">
        <f>J65</f>
        <v>1.1</v>
      </c>
      <c r="K64" s="112">
        <f>K65</f>
        <v>0</v>
      </c>
      <c r="L64" s="113">
        <f>L65</f>
        <v>0</v>
      </c>
    </row>
    <row r="65" spans="1:12" s="58" customFormat="1" ht="41.25">
      <c r="A65" s="69" t="s">
        <v>35</v>
      </c>
      <c r="B65" s="63">
        <v>925</v>
      </c>
      <c r="C65" s="63" t="s">
        <v>242</v>
      </c>
      <c r="D65" s="63" t="s">
        <v>30</v>
      </c>
      <c r="E65" s="79" t="s">
        <v>6</v>
      </c>
      <c r="F65" s="79" t="s">
        <v>4</v>
      </c>
      <c r="G65" s="79"/>
      <c r="H65" s="79"/>
      <c r="I65" s="63"/>
      <c r="J65" s="108">
        <f>J70</f>
        <v>1.1</v>
      </c>
      <c r="K65" s="108">
        <f>K70</f>
        <v>0</v>
      </c>
      <c r="L65" s="109">
        <f>L70</f>
        <v>0</v>
      </c>
    </row>
    <row r="66" spans="1:12" ht="41.25">
      <c r="A66" s="69" t="s">
        <v>34</v>
      </c>
      <c r="B66" s="63">
        <v>925</v>
      </c>
      <c r="C66" s="63" t="s">
        <v>242</v>
      </c>
      <c r="D66" s="63" t="s">
        <v>30</v>
      </c>
      <c r="E66" s="79" t="s">
        <v>6</v>
      </c>
      <c r="F66" s="79" t="s">
        <v>244</v>
      </c>
      <c r="G66" s="79" t="s">
        <v>108</v>
      </c>
      <c r="H66" s="79"/>
      <c r="I66" s="63"/>
      <c r="J66" s="108">
        <f>J67</f>
        <v>1.1</v>
      </c>
      <c r="K66" s="108">
        <f>K70</f>
        <v>0</v>
      </c>
      <c r="L66" s="109">
        <f>L70</f>
        <v>0</v>
      </c>
    </row>
    <row r="67" spans="1:12" ht="13.5">
      <c r="A67" s="69" t="s">
        <v>222</v>
      </c>
      <c r="B67" s="63">
        <v>925</v>
      </c>
      <c r="C67" s="63" t="s">
        <v>242</v>
      </c>
      <c r="D67" s="63" t="s">
        <v>30</v>
      </c>
      <c r="E67" s="79" t="s">
        <v>6</v>
      </c>
      <c r="F67" s="79" t="s">
        <v>244</v>
      </c>
      <c r="G67" s="79" t="s">
        <v>108</v>
      </c>
      <c r="H67" s="79" t="s">
        <v>255</v>
      </c>
      <c r="I67" s="63"/>
      <c r="J67" s="108">
        <f>J68</f>
        <v>1.1</v>
      </c>
      <c r="K67" s="108">
        <f aca="true" t="shared" si="3" ref="K67:L69">K68</f>
        <v>0</v>
      </c>
      <c r="L67" s="109">
        <f t="shared" si="3"/>
        <v>0</v>
      </c>
    </row>
    <row r="68" spans="1:12" ht="27">
      <c r="A68" s="69" t="s">
        <v>221</v>
      </c>
      <c r="B68" s="63">
        <v>925</v>
      </c>
      <c r="C68" s="63" t="s">
        <v>242</v>
      </c>
      <c r="D68" s="63" t="s">
        <v>30</v>
      </c>
      <c r="E68" s="79" t="s">
        <v>6</v>
      </c>
      <c r="F68" s="79" t="s">
        <v>244</v>
      </c>
      <c r="G68" s="79" t="s">
        <v>108</v>
      </c>
      <c r="H68" s="79" t="s">
        <v>207</v>
      </c>
      <c r="I68" s="63"/>
      <c r="J68" s="108">
        <f>J69</f>
        <v>1.1</v>
      </c>
      <c r="K68" s="108">
        <f t="shared" si="3"/>
        <v>0</v>
      </c>
      <c r="L68" s="109">
        <f t="shared" si="3"/>
        <v>0</v>
      </c>
    </row>
    <row r="69" spans="1:12" ht="13.5">
      <c r="A69" s="172" t="s">
        <v>349</v>
      </c>
      <c r="B69" s="63">
        <v>925</v>
      </c>
      <c r="C69" s="63" t="s">
        <v>242</v>
      </c>
      <c r="D69" s="63" t="s">
        <v>30</v>
      </c>
      <c r="E69" s="79" t="s">
        <v>6</v>
      </c>
      <c r="F69" s="79" t="s">
        <v>244</v>
      </c>
      <c r="G69" s="79" t="s">
        <v>108</v>
      </c>
      <c r="H69" s="79" t="s">
        <v>207</v>
      </c>
      <c r="I69" s="63" t="s">
        <v>360</v>
      </c>
      <c r="J69" s="108">
        <f>J70</f>
        <v>1.1</v>
      </c>
      <c r="K69" s="108">
        <f t="shared" si="3"/>
        <v>0</v>
      </c>
      <c r="L69" s="109">
        <f t="shared" si="3"/>
        <v>0</v>
      </c>
    </row>
    <row r="70" spans="1:12" ht="20.25" customHeight="1">
      <c r="A70" s="69" t="s">
        <v>162</v>
      </c>
      <c r="B70" s="63">
        <v>925</v>
      </c>
      <c r="C70" s="63" t="s">
        <v>242</v>
      </c>
      <c r="D70" s="63" t="s">
        <v>30</v>
      </c>
      <c r="E70" s="79" t="s">
        <v>6</v>
      </c>
      <c r="F70" s="79" t="s">
        <v>244</v>
      </c>
      <c r="G70" s="79" t="s">
        <v>108</v>
      </c>
      <c r="H70" s="79" t="s">
        <v>207</v>
      </c>
      <c r="I70" s="63" t="s">
        <v>163</v>
      </c>
      <c r="J70" s="80">
        <f>прил4!I64</f>
        <v>1.1</v>
      </c>
      <c r="K70" s="80">
        <v>0</v>
      </c>
      <c r="L70" s="66">
        <v>0</v>
      </c>
    </row>
    <row r="71" spans="1:12" ht="37.5" customHeight="1">
      <c r="A71" s="148" t="s">
        <v>29</v>
      </c>
      <c r="B71" s="148">
        <v>925</v>
      </c>
      <c r="C71" s="148" t="s">
        <v>242</v>
      </c>
      <c r="D71" s="148" t="s">
        <v>177</v>
      </c>
      <c r="E71" s="148"/>
      <c r="F71" s="148"/>
      <c r="G71" s="148"/>
      <c r="H71" s="148"/>
      <c r="I71" s="148"/>
      <c r="J71" s="112">
        <f aca="true" t="shared" si="4" ref="J71:L74">J72</f>
        <v>1</v>
      </c>
      <c r="K71" s="112">
        <f t="shared" si="4"/>
        <v>1</v>
      </c>
      <c r="L71" s="113">
        <f t="shared" si="4"/>
        <v>1</v>
      </c>
    </row>
    <row r="72" spans="1:12" ht="42.75" customHeight="1">
      <c r="A72" s="148" t="s">
        <v>35</v>
      </c>
      <c r="B72" s="148">
        <v>925</v>
      </c>
      <c r="C72" s="148" t="s">
        <v>242</v>
      </c>
      <c r="D72" s="148" t="s">
        <v>177</v>
      </c>
      <c r="E72" s="148" t="s">
        <v>6</v>
      </c>
      <c r="F72" s="148" t="s">
        <v>4</v>
      </c>
      <c r="G72" s="148"/>
      <c r="H72" s="148"/>
      <c r="I72" s="148"/>
      <c r="J72" s="108">
        <f t="shared" si="4"/>
        <v>1</v>
      </c>
      <c r="K72" s="108">
        <f t="shared" si="4"/>
        <v>1</v>
      </c>
      <c r="L72" s="109">
        <f t="shared" si="4"/>
        <v>1</v>
      </c>
    </row>
    <row r="73" spans="1:12" ht="30" customHeight="1">
      <c r="A73" s="148" t="s">
        <v>34</v>
      </c>
      <c r="B73" s="148">
        <v>925</v>
      </c>
      <c r="C73" s="148" t="s">
        <v>242</v>
      </c>
      <c r="D73" s="148" t="s">
        <v>177</v>
      </c>
      <c r="E73" s="148" t="s">
        <v>6</v>
      </c>
      <c r="F73" s="148" t="s">
        <v>244</v>
      </c>
      <c r="G73" s="148"/>
      <c r="H73" s="148"/>
      <c r="I73" s="148"/>
      <c r="J73" s="108">
        <f t="shared" si="4"/>
        <v>1</v>
      </c>
      <c r="K73" s="108">
        <f t="shared" si="4"/>
        <v>1</v>
      </c>
      <c r="L73" s="109">
        <f t="shared" si="4"/>
        <v>1</v>
      </c>
    </row>
    <row r="74" spans="1:12" ht="42" customHeight="1">
      <c r="A74" s="148" t="s">
        <v>222</v>
      </c>
      <c r="B74" s="148">
        <v>925</v>
      </c>
      <c r="C74" s="148" t="s">
        <v>242</v>
      </c>
      <c r="D74" s="148" t="s">
        <v>177</v>
      </c>
      <c r="E74" s="148" t="s">
        <v>6</v>
      </c>
      <c r="F74" s="148" t="s">
        <v>244</v>
      </c>
      <c r="G74" s="148" t="s">
        <v>108</v>
      </c>
      <c r="H74" s="148" t="s">
        <v>109</v>
      </c>
      <c r="I74" s="148"/>
      <c r="J74" s="108">
        <f t="shared" si="4"/>
        <v>1</v>
      </c>
      <c r="K74" s="108">
        <f t="shared" si="4"/>
        <v>1</v>
      </c>
      <c r="L74" s="109">
        <f t="shared" si="4"/>
        <v>1</v>
      </c>
    </row>
    <row r="75" spans="1:12" ht="41.25" customHeight="1">
      <c r="A75" s="148" t="s">
        <v>224</v>
      </c>
      <c r="B75" s="148">
        <v>925</v>
      </c>
      <c r="C75" s="148" t="s">
        <v>242</v>
      </c>
      <c r="D75" s="148" t="s">
        <v>177</v>
      </c>
      <c r="E75" s="148" t="s">
        <v>6</v>
      </c>
      <c r="F75" s="148" t="s">
        <v>244</v>
      </c>
      <c r="G75" s="148" t="s">
        <v>108</v>
      </c>
      <c r="H75" s="148" t="s">
        <v>208</v>
      </c>
      <c r="I75" s="148"/>
      <c r="J75" s="108">
        <f>J77</f>
        <v>1</v>
      </c>
      <c r="K75" s="108">
        <f>K77</f>
        <v>1</v>
      </c>
      <c r="L75" s="109">
        <f>L77</f>
        <v>1</v>
      </c>
    </row>
    <row r="76" spans="1:12" ht="13.5">
      <c r="A76" s="148" t="s">
        <v>349</v>
      </c>
      <c r="B76" s="148">
        <v>925</v>
      </c>
      <c r="C76" s="148" t="s">
        <v>242</v>
      </c>
      <c r="D76" s="148" t="s">
        <v>177</v>
      </c>
      <c r="E76" s="148" t="s">
        <v>6</v>
      </c>
      <c r="F76" s="148" t="s">
        <v>244</v>
      </c>
      <c r="G76" s="148" t="s">
        <v>108</v>
      </c>
      <c r="H76" s="148" t="s">
        <v>208</v>
      </c>
      <c r="I76" s="148" t="s">
        <v>360</v>
      </c>
      <c r="J76" s="108">
        <f>J77</f>
        <v>1</v>
      </c>
      <c r="K76" s="108">
        <f>K77</f>
        <v>1</v>
      </c>
      <c r="L76" s="109">
        <f>L77</f>
        <v>1</v>
      </c>
    </row>
    <row r="77" spans="1:12" s="58" customFormat="1" ht="30.75" customHeight="1">
      <c r="A77" s="148" t="s">
        <v>152</v>
      </c>
      <c r="B77" s="148">
        <v>925</v>
      </c>
      <c r="C77" s="148" t="s">
        <v>242</v>
      </c>
      <c r="D77" s="148" t="s">
        <v>177</v>
      </c>
      <c r="E77" s="148" t="s">
        <v>6</v>
      </c>
      <c r="F77" s="148" t="s">
        <v>244</v>
      </c>
      <c r="G77" s="148" t="s">
        <v>108</v>
      </c>
      <c r="H77" s="148" t="s">
        <v>208</v>
      </c>
      <c r="I77" s="148" t="s">
        <v>151</v>
      </c>
      <c r="J77" s="80">
        <f>прил4!I71</f>
        <v>1</v>
      </c>
      <c r="K77" s="80">
        <v>1</v>
      </c>
      <c r="L77" s="66">
        <v>1</v>
      </c>
    </row>
    <row r="78" spans="1:12" ht="1.5" customHeight="1" hidden="1">
      <c r="A78" s="69" t="s">
        <v>179</v>
      </c>
      <c r="B78" s="64">
        <v>925</v>
      </c>
      <c r="C78" s="64" t="s">
        <v>242</v>
      </c>
      <c r="D78" s="64" t="s">
        <v>214</v>
      </c>
      <c r="E78" s="79"/>
      <c r="F78" s="79"/>
      <c r="G78" s="79"/>
      <c r="H78" s="79"/>
      <c r="I78" s="64"/>
      <c r="J78" s="108">
        <f aca="true" t="shared" si="5" ref="J78:L79">J79</f>
        <v>0</v>
      </c>
      <c r="K78" s="108">
        <f t="shared" si="5"/>
        <v>0</v>
      </c>
      <c r="L78" s="109">
        <f t="shared" si="5"/>
        <v>0</v>
      </c>
    </row>
    <row r="79" spans="1:12" ht="41.25" hidden="1">
      <c r="A79" s="69" t="s">
        <v>35</v>
      </c>
      <c r="B79" s="63">
        <v>925</v>
      </c>
      <c r="C79" s="63" t="s">
        <v>242</v>
      </c>
      <c r="D79" s="63" t="s">
        <v>214</v>
      </c>
      <c r="E79" s="79" t="s">
        <v>6</v>
      </c>
      <c r="F79" s="79" t="s">
        <v>4</v>
      </c>
      <c r="G79" s="79"/>
      <c r="H79" s="79"/>
      <c r="I79" s="79"/>
      <c r="J79" s="108">
        <f t="shared" si="5"/>
        <v>0</v>
      </c>
      <c r="K79" s="108">
        <f t="shared" si="5"/>
        <v>0</v>
      </c>
      <c r="L79" s="109">
        <f t="shared" si="5"/>
        <v>0</v>
      </c>
    </row>
    <row r="80" spans="1:12" ht="41.25" hidden="1">
      <c r="A80" s="69" t="s">
        <v>34</v>
      </c>
      <c r="B80" s="63">
        <v>925</v>
      </c>
      <c r="C80" s="63" t="s">
        <v>242</v>
      </c>
      <c r="D80" s="63" t="s">
        <v>214</v>
      </c>
      <c r="E80" s="79" t="s">
        <v>6</v>
      </c>
      <c r="F80" s="79" t="s">
        <v>244</v>
      </c>
      <c r="G80" s="79" t="s">
        <v>108</v>
      </c>
      <c r="H80" s="79"/>
      <c r="I80" s="79"/>
      <c r="J80" s="108">
        <f>J81+J85</f>
        <v>0</v>
      </c>
      <c r="K80" s="108">
        <f>K81+K85</f>
        <v>0</v>
      </c>
      <c r="L80" s="109">
        <f>L81+L85</f>
        <v>0</v>
      </c>
    </row>
    <row r="81" spans="1:12" ht="13.5" hidden="1">
      <c r="A81" s="69" t="s">
        <v>222</v>
      </c>
      <c r="B81" s="63">
        <v>925</v>
      </c>
      <c r="C81" s="63" t="s">
        <v>242</v>
      </c>
      <c r="D81" s="63" t="s">
        <v>214</v>
      </c>
      <c r="E81" s="79" t="s">
        <v>6</v>
      </c>
      <c r="F81" s="79" t="s">
        <v>244</v>
      </c>
      <c r="G81" s="79" t="s">
        <v>108</v>
      </c>
      <c r="H81" s="79" t="s">
        <v>109</v>
      </c>
      <c r="I81" s="79"/>
      <c r="J81" s="108">
        <f>J82</f>
        <v>0</v>
      </c>
      <c r="K81" s="108">
        <f>K82</f>
        <v>0</v>
      </c>
      <c r="L81" s="109">
        <f>L82</f>
        <v>0</v>
      </c>
    </row>
    <row r="82" spans="1:12" ht="27" hidden="1">
      <c r="A82" s="69" t="s">
        <v>254</v>
      </c>
      <c r="B82" s="63">
        <v>925</v>
      </c>
      <c r="C82" s="63" t="s">
        <v>242</v>
      </c>
      <c r="D82" s="63" t="s">
        <v>214</v>
      </c>
      <c r="E82" s="79" t="s">
        <v>6</v>
      </c>
      <c r="F82" s="79" t="s">
        <v>244</v>
      </c>
      <c r="G82" s="79" t="s">
        <v>108</v>
      </c>
      <c r="H82" s="79" t="s">
        <v>253</v>
      </c>
      <c r="I82" s="79" t="s">
        <v>241</v>
      </c>
      <c r="J82" s="108">
        <f>J84</f>
        <v>0</v>
      </c>
      <c r="K82" s="108">
        <f>K84</f>
        <v>0</v>
      </c>
      <c r="L82" s="109">
        <f>L84</f>
        <v>0</v>
      </c>
    </row>
    <row r="83" spans="1:12" ht="13.5" hidden="1">
      <c r="A83" s="172" t="s">
        <v>349</v>
      </c>
      <c r="B83" s="79">
        <v>925</v>
      </c>
      <c r="C83" s="79" t="s">
        <v>242</v>
      </c>
      <c r="D83" s="79" t="s">
        <v>214</v>
      </c>
      <c r="E83" s="79" t="s">
        <v>6</v>
      </c>
      <c r="F83" s="79" t="s">
        <v>244</v>
      </c>
      <c r="G83" s="79" t="s">
        <v>108</v>
      </c>
      <c r="H83" s="79" t="s">
        <v>253</v>
      </c>
      <c r="I83" s="79" t="s">
        <v>360</v>
      </c>
      <c r="J83" s="108">
        <f>J84</f>
        <v>0</v>
      </c>
      <c r="K83" s="108">
        <f>K84</f>
        <v>0</v>
      </c>
      <c r="L83" s="109">
        <f>L84</f>
        <v>0</v>
      </c>
    </row>
    <row r="84" spans="1:12" ht="13.5" hidden="1">
      <c r="A84" s="69" t="s">
        <v>202</v>
      </c>
      <c r="B84" s="79">
        <v>925</v>
      </c>
      <c r="C84" s="79" t="s">
        <v>242</v>
      </c>
      <c r="D84" s="79" t="s">
        <v>214</v>
      </c>
      <c r="E84" s="79" t="s">
        <v>6</v>
      </c>
      <c r="F84" s="79" t="s">
        <v>244</v>
      </c>
      <c r="G84" s="79" t="s">
        <v>108</v>
      </c>
      <c r="H84" s="79" t="s">
        <v>253</v>
      </c>
      <c r="I84" s="79" t="s">
        <v>195</v>
      </c>
      <c r="J84" s="80">
        <v>0</v>
      </c>
      <c r="K84" s="80">
        <v>0</v>
      </c>
      <c r="L84" s="66">
        <v>0</v>
      </c>
    </row>
    <row r="85" spans="1:12" ht="27" hidden="1">
      <c r="A85" s="69" t="s">
        <v>225</v>
      </c>
      <c r="B85" s="79">
        <v>925</v>
      </c>
      <c r="C85" s="79" t="s">
        <v>242</v>
      </c>
      <c r="D85" s="79" t="s">
        <v>214</v>
      </c>
      <c r="E85" s="79" t="s">
        <v>6</v>
      </c>
      <c r="F85" s="79" t="s">
        <v>244</v>
      </c>
      <c r="G85" s="79" t="s">
        <v>108</v>
      </c>
      <c r="H85" s="79" t="s">
        <v>209</v>
      </c>
      <c r="I85" s="79"/>
      <c r="J85" s="108">
        <f>J86+J89</f>
        <v>0</v>
      </c>
      <c r="K85" s="108">
        <f>K86+K89</f>
        <v>0</v>
      </c>
      <c r="L85" s="109">
        <f>L86+L89</f>
        <v>0</v>
      </c>
    </row>
    <row r="86" spans="1:12" s="58" customFormat="1" ht="27" hidden="1">
      <c r="A86" s="68" t="s">
        <v>24</v>
      </c>
      <c r="B86" s="79">
        <v>925</v>
      </c>
      <c r="C86" s="79" t="s">
        <v>242</v>
      </c>
      <c r="D86" s="79" t="s">
        <v>214</v>
      </c>
      <c r="E86" s="79" t="s">
        <v>6</v>
      </c>
      <c r="F86" s="79" t="s">
        <v>244</v>
      </c>
      <c r="G86" s="79" t="s">
        <v>108</v>
      </c>
      <c r="H86" s="79" t="s">
        <v>210</v>
      </c>
      <c r="I86" s="79"/>
      <c r="J86" s="108">
        <f>J88</f>
        <v>0</v>
      </c>
      <c r="K86" s="108">
        <f>K88</f>
        <v>0</v>
      </c>
      <c r="L86" s="109">
        <f>L88</f>
        <v>0</v>
      </c>
    </row>
    <row r="87" spans="1:12" ht="27" hidden="1">
      <c r="A87" s="78" t="s">
        <v>348</v>
      </c>
      <c r="B87" s="79">
        <v>925</v>
      </c>
      <c r="C87" s="79" t="s">
        <v>242</v>
      </c>
      <c r="D87" s="79" t="s">
        <v>214</v>
      </c>
      <c r="E87" s="79" t="s">
        <v>6</v>
      </c>
      <c r="F87" s="79" t="s">
        <v>244</v>
      </c>
      <c r="G87" s="79" t="s">
        <v>108</v>
      </c>
      <c r="H87" s="79" t="s">
        <v>210</v>
      </c>
      <c r="I87" s="79" t="s">
        <v>363</v>
      </c>
      <c r="J87" s="108">
        <f>J88</f>
        <v>0</v>
      </c>
      <c r="K87" s="108">
        <f>K88</f>
        <v>0</v>
      </c>
      <c r="L87" s="109">
        <f>L88</f>
        <v>0</v>
      </c>
    </row>
    <row r="88" spans="1:12" ht="27" hidden="1">
      <c r="A88" s="69" t="s">
        <v>199</v>
      </c>
      <c r="B88" s="79">
        <v>925</v>
      </c>
      <c r="C88" s="79" t="s">
        <v>242</v>
      </c>
      <c r="D88" s="79" t="s">
        <v>214</v>
      </c>
      <c r="E88" s="79" t="s">
        <v>6</v>
      </c>
      <c r="F88" s="79" t="s">
        <v>244</v>
      </c>
      <c r="G88" s="79" t="s">
        <v>108</v>
      </c>
      <c r="H88" s="79" t="s">
        <v>210</v>
      </c>
      <c r="I88" s="79" t="s">
        <v>194</v>
      </c>
      <c r="J88" s="80">
        <v>0</v>
      </c>
      <c r="K88" s="80">
        <v>0</v>
      </c>
      <c r="L88" s="66">
        <v>0</v>
      </c>
    </row>
    <row r="89" spans="1:12" ht="13.5" hidden="1">
      <c r="A89" s="69" t="s">
        <v>180</v>
      </c>
      <c r="B89" s="79">
        <v>925</v>
      </c>
      <c r="C89" s="79" t="s">
        <v>242</v>
      </c>
      <c r="D89" s="79" t="s">
        <v>214</v>
      </c>
      <c r="E89" s="79" t="s">
        <v>6</v>
      </c>
      <c r="F89" s="79" t="s">
        <v>244</v>
      </c>
      <c r="G89" s="79" t="s">
        <v>108</v>
      </c>
      <c r="H89" s="79" t="s">
        <v>211</v>
      </c>
      <c r="I89" s="79"/>
      <c r="J89" s="108">
        <f>J91</f>
        <v>0</v>
      </c>
      <c r="K89" s="108">
        <f>K91</f>
        <v>0</v>
      </c>
      <c r="L89" s="109">
        <f>L91</f>
        <v>0</v>
      </c>
    </row>
    <row r="90" spans="1:12" ht="27" hidden="1">
      <c r="A90" s="78" t="s">
        <v>348</v>
      </c>
      <c r="B90" s="79">
        <v>925</v>
      </c>
      <c r="C90" s="79" t="s">
        <v>242</v>
      </c>
      <c r="D90" s="79" t="s">
        <v>214</v>
      </c>
      <c r="E90" s="79" t="s">
        <v>6</v>
      </c>
      <c r="F90" s="79" t="s">
        <v>244</v>
      </c>
      <c r="G90" s="79" t="s">
        <v>108</v>
      </c>
      <c r="H90" s="79" t="s">
        <v>211</v>
      </c>
      <c r="I90" s="79" t="s">
        <v>363</v>
      </c>
      <c r="J90" s="108">
        <f>J91</f>
        <v>0</v>
      </c>
      <c r="K90" s="108">
        <f>K91</f>
        <v>0</v>
      </c>
      <c r="L90" s="109">
        <f>L91</f>
        <v>0</v>
      </c>
    </row>
    <row r="91" spans="1:12" ht="27" hidden="1">
      <c r="A91" s="69" t="s">
        <v>199</v>
      </c>
      <c r="B91" s="79">
        <v>925</v>
      </c>
      <c r="C91" s="79" t="s">
        <v>242</v>
      </c>
      <c r="D91" s="79" t="s">
        <v>214</v>
      </c>
      <c r="E91" s="79" t="s">
        <v>6</v>
      </c>
      <c r="F91" s="79" t="s">
        <v>244</v>
      </c>
      <c r="G91" s="79" t="s">
        <v>108</v>
      </c>
      <c r="H91" s="79" t="s">
        <v>211</v>
      </c>
      <c r="I91" s="79" t="s">
        <v>194</v>
      </c>
      <c r="J91" s="80">
        <v>0</v>
      </c>
      <c r="K91" s="80">
        <v>0</v>
      </c>
      <c r="L91" s="66">
        <v>0</v>
      </c>
    </row>
    <row r="92" spans="1:12" ht="13.5">
      <c r="A92" s="69" t="s">
        <v>40</v>
      </c>
      <c r="B92" s="62">
        <v>925</v>
      </c>
      <c r="C92" s="62" t="s">
        <v>184</v>
      </c>
      <c r="D92" s="62"/>
      <c r="E92" s="79"/>
      <c r="F92" s="79"/>
      <c r="G92" s="79"/>
      <c r="H92" s="79" t="s">
        <v>241</v>
      </c>
      <c r="I92" s="65" t="s">
        <v>241</v>
      </c>
      <c r="J92" s="110">
        <f aca="true" t="shared" si="6" ref="J92:K95">J93</f>
        <v>86.8</v>
      </c>
      <c r="K92" s="110">
        <f t="shared" si="6"/>
        <v>87.39999999999999</v>
      </c>
      <c r="L92" s="111">
        <f>L93+L102</f>
        <v>90.10000000000001</v>
      </c>
    </row>
    <row r="93" spans="1:12" ht="14.25">
      <c r="A93" s="148" t="s">
        <v>37</v>
      </c>
      <c r="B93" s="148">
        <v>925</v>
      </c>
      <c r="C93" s="148" t="s">
        <v>184</v>
      </c>
      <c r="D93" s="148" t="s">
        <v>183</v>
      </c>
      <c r="E93" s="148"/>
      <c r="F93" s="148" t="s">
        <v>241</v>
      </c>
      <c r="G93" s="148"/>
      <c r="H93" s="148" t="s">
        <v>241</v>
      </c>
      <c r="I93" s="148" t="s">
        <v>241</v>
      </c>
      <c r="J93" s="112">
        <f t="shared" si="6"/>
        <v>86.8</v>
      </c>
      <c r="K93" s="112">
        <f t="shared" si="6"/>
        <v>87.39999999999999</v>
      </c>
      <c r="L93" s="113">
        <f>L94</f>
        <v>90.10000000000001</v>
      </c>
    </row>
    <row r="94" spans="1:12" ht="28.5" customHeight="1">
      <c r="A94" s="148" t="s">
        <v>35</v>
      </c>
      <c r="B94" s="148">
        <v>925</v>
      </c>
      <c r="C94" s="148" t="s">
        <v>184</v>
      </c>
      <c r="D94" s="148" t="s">
        <v>183</v>
      </c>
      <c r="E94" s="148" t="s">
        <v>6</v>
      </c>
      <c r="F94" s="148" t="s">
        <v>4</v>
      </c>
      <c r="G94" s="148"/>
      <c r="H94" s="148"/>
      <c r="I94" s="148"/>
      <c r="J94" s="108">
        <f t="shared" si="6"/>
        <v>86.8</v>
      </c>
      <c r="K94" s="108">
        <f t="shared" si="6"/>
        <v>87.39999999999999</v>
      </c>
      <c r="L94" s="109">
        <f>L95</f>
        <v>90.10000000000001</v>
      </c>
    </row>
    <row r="95" spans="1:12" ht="44.25" customHeight="1">
      <c r="A95" s="148" t="s">
        <v>34</v>
      </c>
      <c r="B95" s="148">
        <v>925</v>
      </c>
      <c r="C95" s="148" t="s">
        <v>184</v>
      </c>
      <c r="D95" s="148" t="s">
        <v>183</v>
      </c>
      <c r="E95" s="148" t="s">
        <v>6</v>
      </c>
      <c r="F95" s="148" t="s">
        <v>244</v>
      </c>
      <c r="G95" s="148"/>
      <c r="H95" s="148"/>
      <c r="I95" s="148"/>
      <c r="J95" s="108">
        <f t="shared" si="6"/>
        <v>86.8</v>
      </c>
      <c r="K95" s="108">
        <f t="shared" si="6"/>
        <v>87.39999999999999</v>
      </c>
      <c r="L95" s="109">
        <f>L96</f>
        <v>90.10000000000001</v>
      </c>
    </row>
    <row r="96" spans="1:12" ht="26.25">
      <c r="A96" s="148" t="s">
        <v>38</v>
      </c>
      <c r="B96" s="148">
        <v>925</v>
      </c>
      <c r="C96" s="148" t="s">
        <v>184</v>
      </c>
      <c r="D96" s="148" t="s">
        <v>183</v>
      </c>
      <c r="E96" s="148" t="s">
        <v>6</v>
      </c>
      <c r="F96" s="148" t="s">
        <v>244</v>
      </c>
      <c r="G96" s="148" t="s">
        <v>108</v>
      </c>
      <c r="H96" s="148" t="s">
        <v>41</v>
      </c>
      <c r="I96" s="148"/>
      <c r="J96" s="108">
        <f>J97+J99</f>
        <v>86.8</v>
      </c>
      <c r="K96" s="108">
        <f>K97+K99</f>
        <v>87.39999999999999</v>
      </c>
      <c r="L96" s="109">
        <f>L97+L99</f>
        <v>90.10000000000001</v>
      </c>
    </row>
    <row r="97" spans="1:12" ht="39">
      <c r="A97" s="148" t="s">
        <v>361</v>
      </c>
      <c r="B97" s="148">
        <v>925</v>
      </c>
      <c r="C97" s="148" t="s">
        <v>184</v>
      </c>
      <c r="D97" s="148" t="s">
        <v>183</v>
      </c>
      <c r="E97" s="148" t="s">
        <v>6</v>
      </c>
      <c r="F97" s="148" t="s">
        <v>244</v>
      </c>
      <c r="G97" s="148" t="s">
        <v>108</v>
      </c>
      <c r="H97" s="148" t="s">
        <v>41</v>
      </c>
      <c r="I97" s="148" t="s">
        <v>362</v>
      </c>
      <c r="J97" s="108">
        <f>J98</f>
        <v>82.3</v>
      </c>
      <c r="K97" s="108">
        <f>K98</f>
        <v>82.8</v>
      </c>
      <c r="L97" s="109">
        <f>L98</f>
        <v>83.7</v>
      </c>
    </row>
    <row r="98" spans="1:12" ht="30.75" customHeight="1">
      <c r="A98" s="148" t="s">
        <v>39</v>
      </c>
      <c r="B98" s="148">
        <v>925</v>
      </c>
      <c r="C98" s="148" t="s">
        <v>184</v>
      </c>
      <c r="D98" s="148" t="s">
        <v>183</v>
      </c>
      <c r="E98" s="148" t="s">
        <v>6</v>
      </c>
      <c r="F98" s="148" t="s">
        <v>244</v>
      </c>
      <c r="G98" s="148" t="s">
        <v>108</v>
      </c>
      <c r="H98" s="148" t="s">
        <v>41</v>
      </c>
      <c r="I98" s="148" t="s">
        <v>192</v>
      </c>
      <c r="J98" s="80">
        <v>82.3</v>
      </c>
      <c r="K98" s="80">
        <v>82.8</v>
      </c>
      <c r="L98" s="66">
        <v>83.7</v>
      </c>
    </row>
    <row r="99" spans="1:12" s="58" customFormat="1" ht="30" customHeight="1">
      <c r="A99" s="148" t="s">
        <v>348</v>
      </c>
      <c r="B99" s="148">
        <v>925</v>
      </c>
      <c r="C99" s="148" t="s">
        <v>184</v>
      </c>
      <c r="D99" s="148" t="s">
        <v>183</v>
      </c>
      <c r="E99" s="148" t="s">
        <v>6</v>
      </c>
      <c r="F99" s="148" t="s">
        <v>244</v>
      </c>
      <c r="G99" s="148" t="s">
        <v>108</v>
      </c>
      <c r="H99" s="148" t="s">
        <v>41</v>
      </c>
      <c r="I99" s="148" t="s">
        <v>363</v>
      </c>
      <c r="J99" s="166">
        <f>J100</f>
        <v>4.5</v>
      </c>
      <c r="K99" s="166">
        <f>K100</f>
        <v>4.6</v>
      </c>
      <c r="L99" s="167">
        <f>L100</f>
        <v>6.4</v>
      </c>
    </row>
    <row r="100" spans="1:12" ht="27" customHeight="1">
      <c r="A100" s="148" t="s">
        <v>5</v>
      </c>
      <c r="B100" s="148">
        <v>925</v>
      </c>
      <c r="C100" s="148" t="s">
        <v>184</v>
      </c>
      <c r="D100" s="148" t="s">
        <v>183</v>
      </c>
      <c r="E100" s="148" t="s">
        <v>6</v>
      </c>
      <c r="F100" s="148" t="s">
        <v>244</v>
      </c>
      <c r="G100" s="148" t="s">
        <v>108</v>
      </c>
      <c r="H100" s="148" t="s">
        <v>41</v>
      </c>
      <c r="I100" s="148" t="s">
        <v>194</v>
      </c>
      <c r="J100" s="80">
        <v>4.5</v>
      </c>
      <c r="K100" s="80">
        <v>4.6</v>
      </c>
      <c r="L100" s="66">
        <v>6.4</v>
      </c>
    </row>
    <row r="101" spans="1:12" ht="0.75" customHeight="1" hidden="1">
      <c r="A101" s="69" t="s">
        <v>150</v>
      </c>
      <c r="B101" s="62">
        <v>925</v>
      </c>
      <c r="C101" s="62" t="s">
        <v>183</v>
      </c>
      <c r="D101" s="63"/>
      <c r="E101" s="79"/>
      <c r="F101" s="79"/>
      <c r="G101" s="79"/>
      <c r="H101" s="79"/>
      <c r="I101" s="63"/>
      <c r="J101" s="110">
        <f>J102</f>
        <v>0</v>
      </c>
      <c r="K101" s="110">
        <f aca="true" t="shared" si="7" ref="K101:L104">K102</f>
        <v>0</v>
      </c>
      <c r="L101" s="111">
        <f t="shared" si="7"/>
        <v>0</v>
      </c>
    </row>
    <row r="102" spans="1:12" ht="37.5" customHeight="1" hidden="1">
      <c r="A102" s="69" t="s">
        <v>190</v>
      </c>
      <c r="B102" s="64">
        <v>925</v>
      </c>
      <c r="C102" s="64" t="s">
        <v>183</v>
      </c>
      <c r="D102" s="64" t="s">
        <v>154</v>
      </c>
      <c r="E102" s="79"/>
      <c r="F102" s="79"/>
      <c r="G102" s="79"/>
      <c r="H102" s="79"/>
      <c r="I102" s="64"/>
      <c r="J102" s="112">
        <f>J103</f>
        <v>0</v>
      </c>
      <c r="K102" s="112">
        <f t="shared" si="7"/>
        <v>0</v>
      </c>
      <c r="L102" s="113">
        <f t="shared" si="7"/>
        <v>0</v>
      </c>
    </row>
    <row r="103" spans="1:12" ht="30" customHeight="1" hidden="1">
      <c r="A103" s="69" t="s">
        <v>106</v>
      </c>
      <c r="B103" s="63">
        <v>925</v>
      </c>
      <c r="C103" s="63" t="s">
        <v>183</v>
      </c>
      <c r="D103" s="63" t="s">
        <v>154</v>
      </c>
      <c r="E103" s="79" t="s">
        <v>6</v>
      </c>
      <c r="F103" s="79" t="s">
        <v>4</v>
      </c>
      <c r="G103" s="79"/>
      <c r="H103" s="79"/>
      <c r="I103" s="63"/>
      <c r="J103" s="108">
        <f>J104</f>
        <v>0</v>
      </c>
      <c r="K103" s="108">
        <f t="shared" si="7"/>
        <v>0</v>
      </c>
      <c r="L103" s="109">
        <f t="shared" si="7"/>
        <v>0</v>
      </c>
    </row>
    <row r="104" spans="1:12" ht="30" customHeight="1" hidden="1">
      <c r="A104" s="69" t="s">
        <v>107</v>
      </c>
      <c r="B104" s="63">
        <v>925</v>
      </c>
      <c r="C104" s="63" t="s">
        <v>183</v>
      </c>
      <c r="D104" s="63" t="s">
        <v>154</v>
      </c>
      <c r="E104" s="79" t="s">
        <v>6</v>
      </c>
      <c r="F104" s="79" t="s">
        <v>244</v>
      </c>
      <c r="G104" s="79" t="s">
        <v>108</v>
      </c>
      <c r="H104" s="79"/>
      <c r="I104" s="63"/>
      <c r="J104" s="108">
        <f>J105+J108</f>
        <v>0</v>
      </c>
      <c r="K104" s="108">
        <f t="shared" si="7"/>
        <v>0</v>
      </c>
      <c r="L104" s="109">
        <f t="shared" si="7"/>
        <v>0</v>
      </c>
    </row>
    <row r="105" spans="1:12" ht="30" customHeight="1" hidden="1">
      <c r="A105" s="69" t="s">
        <v>93</v>
      </c>
      <c r="B105" s="63">
        <v>925</v>
      </c>
      <c r="C105" s="63" t="s">
        <v>183</v>
      </c>
      <c r="D105" s="63" t="s">
        <v>154</v>
      </c>
      <c r="E105" s="79" t="s">
        <v>6</v>
      </c>
      <c r="F105" s="79" t="s">
        <v>244</v>
      </c>
      <c r="G105" s="79" t="s">
        <v>108</v>
      </c>
      <c r="H105" s="79" t="s">
        <v>155</v>
      </c>
      <c r="I105" s="63"/>
      <c r="J105" s="108">
        <f>J107</f>
        <v>0</v>
      </c>
      <c r="K105" s="108">
        <f>K107</f>
        <v>0</v>
      </c>
      <c r="L105" s="109">
        <f>L107</f>
        <v>0</v>
      </c>
    </row>
    <row r="106" spans="1:12" ht="27" hidden="1">
      <c r="A106" s="78" t="s">
        <v>348</v>
      </c>
      <c r="B106" s="63">
        <v>925</v>
      </c>
      <c r="C106" s="63" t="s">
        <v>183</v>
      </c>
      <c r="D106" s="63" t="s">
        <v>154</v>
      </c>
      <c r="E106" s="79" t="s">
        <v>6</v>
      </c>
      <c r="F106" s="79" t="s">
        <v>244</v>
      </c>
      <c r="G106" s="79" t="s">
        <v>108</v>
      </c>
      <c r="H106" s="79" t="s">
        <v>155</v>
      </c>
      <c r="I106" s="63" t="s">
        <v>363</v>
      </c>
      <c r="J106" s="108">
        <f>J107</f>
        <v>0</v>
      </c>
      <c r="K106" s="108">
        <f>K107</f>
        <v>0</v>
      </c>
      <c r="L106" s="109">
        <f>L107</f>
        <v>0</v>
      </c>
    </row>
    <row r="107" spans="1:12" ht="27" hidden="1">
      <c r="A107" s="69" t="s">
        <v>199</v>
      </c>
      <c r="B107" s="63">
        <v>925</v>
      </c>
      <c r="C107" s="63" t="s">
        <v>183</v>
      </c>
      <c r="D107" s="63" t="s">
        <v>154</v>
      </c>
      <c r="E107" s="79" t="s">
        <v>6</v>
      </c>
      <c r="F107" s="79" t="s">
        <v>244</v>
      </c>
      <c r="G107" s="79" t="s">
        <v>108</v>
      </c>
      <c r="H107" s="79" t="s">
        <v>155</v>
      </c>
      <c r="I107" s="63" t="s">
        <v>194</v>
      </c>
      <c r="J107" s="80">
        <v>0</v>
      </c>
      <c r="K107" s="80">
        <v>0</v>
      </c>
      <c r="L107" s="66">
        <v>0</v>
      </c>
    </row>
    <row r="108" spans="1:12" ht="27" hidden="1">
      <c r="A108" s="69" t="s">
        <v>290</v>
      </c>
      <c r="B108" s="63">
        <v>925</v>
      </c>
      <c r="C108" s="63" t="s">
        <v>183</v>
      </c>
      <c r="D108" s="63" t="s">
        <v>154</v>
      </c>
      <c r="E108" s="79" t="s">
        <v>6</v>
      </c>
      <c r="F108" s="79" t="s">
        <v>244</v>
      </c>
      <c r="G108" s="79" t="s">
        <v>108</v>
      </c>
      <c r="H108" s="79" t="s">
        <v>291</v>
      </c>
      <c r="I108" s="63"/>
      <c r="J108" s="108">
        <f>J110</f>
        <v>0</v>
      </c>
      <c r="K108" s="108">
        <f>K110</f>
        <v>0</v>
      </c>
      <c r="L108" s="109">
        <f>L110</f>
        <v>0</v>
      </c>
    </row>
    <row r="109" spans="1:12" ht="27" hidden="1">
      <c r="A109" s="78" t="s">
        <v>348</v>
      </c>
      <c r="B109" s="63">
        <v>925</v>
      </c>
      <c r="C109" s="63" t="s">
        <v>183</v>
      </c>
      <c r="D109" s="63" t="s">
        <v>154</v>
      </c>
      <c r="E109" s="79" t="s">
        <v>6</v>
      </c>
      <c r="F109" s="79" t="s">
        <v>244</v>
      </c>
      <c r="G109" s="79" t="s">
        <v>108</v>
      </c>
      <c r="H109" s="79" t="s">
        <v>291</v>
      </c>
      <c r="I109" s="63" t="s">
        <v>363</v>
      </c>
      <c r="J109" s="108">
        <f>J110</f>
        <v>0</v>
      </c>
      <c r="K109" s="108">
        <f>K110</f>
        <v>0</v>
      </c>
      <c r="L109" s="109">
        <f>L110</f>
        <v>0</v>
      </c>
    </row>
    <row r="110" spans="1:12" ht="20.25" customHeight="1" hidden="1">
      <c r="A110" s="69" t="s">
        <v>199</v>
      </c>
      <c r="B110" s="63">
        <v>925</v>
      </c>
      <c r="C110" s="63" t="s">
        <v>183</v>
      </c>
      <c r="D110" s="63" t="s">
        <v>154</v>
      </c>
      <c r="E110" s="79" t="s">
        <v>6</v>
      </c>
      <c r="F110" s="79" t="s">
        <v>244</v>
      </c>
      <c r="G110" s="79" t="s">
        <v>108</v>
      </c>
      <c r="H110" s="79" t="s">
        <v>291</v>
      </c>
      <c r="I110" s="63" t="s">
        <v>194</v>
      </c>
      <c r="J110" s="80">
        <v>0</v>
      </c>
      <c r="K110" s="80">
        <v>0</v>
      </c>
      <c r="L110" s="66">
        <v>0</v>
      </c>
    </row>
    <row r="111" spans="1:12" s="58" customFormat="1" ht="13.5">
      <c r="A111" s="69" t="s">
        <v>174</v>
      </c>
      <c r="B111" s="62">
        <v>925</v>
      </c>
      <c r="C111" s="62" t="s">
        <v>243</v>
      </c>
      <c r="D111" s="62"/>
      <c r="E111" s="79"/>
      <c r="F111" s="79"/>
      <c r="G111" s="79"/>
      <c r="H111" s="79"/>
      <c r="I111" s="65"/>
      <c r="J111" s="110">
        <f aca="true" t="shared" si="8" ref="J111:L113">J112</f>
        <v>193.4</v>
      </c>
      <c r="K111" s="110">
        <f t="shared" si="8"/>
        <v>193.4</v>
      </c>
      <c r="L111" s="111">
        <f t="shared" si="8"/>
        <v>193.4</v>
      </c>
    </row>
    <row r="112" spans="1:12" ht="14.25">
      <c r="A112" s="69" t="s">
        <v>145</v>
      </c>
      <c r="B112" s="64">
        <v>925</v>
      </c>
      <c r="C112" s="64" t="s">
        <v>243</v>
      </c>
      <c r="D112" s="64" t="s">
        <v>154</v>
      </c>
      <c r="E112" s="79"/>
      <c r="F112" s="79"/>
      <c r="G112" s="79"/>
      <c r="H112" s="79"/>
      <c r="I112" s="64"/>
      <c r="J112" s="112">
        <f t="shared" si="8"/>
        <v>193.4</v>
      </c>
      <c r="K112" s="112">
        <f t="shared" si="8"/>
        <v>193.4</v>
      </c>
      <c r="L112" s="113">
        <f t="shared" si="8"/>
        <v>193.4</v>
      </c>
    </row>
    <row r="113" spans="1:12" ht="26.25">
      <c r="A113" s="148" t="s">
        <v>35</v>
      </c>
      <c r="B113" s="148">
        <v>925</v>
      </c>
      <c r="C113" s="148" t="s">
        <v>243</v>
      </c>
      <c r="D113" s="148" t="s">
        <v>154</v>
      </c>
      <c r="E113" s="148" t="s">
        <v>6</v>
      </c>
      <c r="F113" s="148" t="s">
        <v>4</v>
      </c>
      <c r="G113" s="148"/>
      <c r="H113" s="148"/>
      <c r="I113" s="148"/>
      <c r="J113" s="108">
        <f t="shared" si="8"/>
        <v>193.4</v>
      </c>
      <c r="K113" s="108">
        <f t="shared" si="8"/>
        <v>193.4</v>
      </c>
      <c r="L113" s="109">
        <f t="shared" si="8"/>
        <v>193.4</v>
      </c>
    </row>
    <row r="114" spans="1:12" ht="39">
      <c r="A114" s="148" t="s">
        <v>34</v>
      </c>
      <c r="B114" s="148">
        <v>925</v>
      </c>
      <c r="C114" s="148" t="s">
        <v>243</v>
      </c>
      <c r="D114" s="148" t="s">
        <v>154</v>
      </c>
      <c r="E114" s="148" t="s">
        <v>6</v>
      </c>
      <c r="F114" s="148" t="s">
        <v>244</v>
      </c>
      <c r="G114" s="148" t="s">
        <v>108</v>
      </c>
      <c r="H114" s="148"/>
      <c r="I114" s="148"/>
      <c r="J114" s="114">
        <f>J115+J120</f>
        <v>193.4</v>
      </c>
      <c r="K114" s="114">
        <f>K115+K120</f>
        <v>193.4</v>
      </c>
      <c r="L114" s="115">
        <f>L115+L120</f>
        <v>193.4</v>
      </c>
    </row>
    <row r="115" spans="1:12" ht="26.25" hidden="1">
      <c r="A115" s="148" t="s">
        <v>225</v>
      </c>
      <c r="B115" s="148">
        <v>925</v>
      </c>
      <c r="C115" s="148" t="s">
        <v>243</v>
      </c>
      <c r="D115" s="148" t="s">
        <v>154</v>
      </c>
      <c r="E115" s="148" t="s">
        <v>6</v>
      </c>
      <c r="F115" s="148" t="s">
        <v>244</v>
      </c>
      <c r="G115" s="148" t="s">
        <v>108</v>
      </c>
      <c r="H115" s="148" t="s">
        <v>209</v>
      </c>
      <c r="I115" s="148"/>
      <c r="J115" s="114">
        <f>J116</f>
        <v>0</v>
      </c>
      <c r="K115" s="114">
        <f>K116</f>
        <v>0</v>
      </c>
      <c r="L115" s="115">
        <f>L116</f>
        <v>0</v>
      </c>
    </row>
    <row r="116" spans="1:12" ht="26.25" hidden="1">
      <c r="A116" s="148" t="s">
        <v>226</v>
      </c>
      <c r="B116" s="148">
        <v>925</v>
      </c>
      <c r="C116" s="148" t="s">
        <v>243</v>
      </c>
      <c r="D116" s="148" t="s">
        <v>154</v>
      </c>
      <c r="E116" s="148" t="s">
        <v>6</v>
      </c>
      <c r="F116" s="148" t="s">
        <v>244</v>
      </c>
      <c r="G116" s="148" t="s">
        <v>108</v>
      </c>
      <c r="H116" s="148" t="s">
        <v>14</v>
      </c>
      <c r="I116" s="148"/>
      <c r="J116" s="114">
        <f>SUM(J118:J119)</f>
        <v>0</v>
      </c>
      <c r="K116" s="114">
        <f>SUM(K118:K119)</f>
        <v>0</v>
      </c>
      <c r="L116" s="115">
        <f>SUM(L118:L119)</f>
        <v>0</v>
      </c>
    </row>
    <row r="117" spans="1:12" ht="26.25" hidden="1">
      <c r="A117" s="148" t="s">
        <v>348</v>
      </c>
      <c r="B117" s="148">
        <v>925</v>
      </c>
      <c r="C117" s="148" t="s">
        <v>243</v>
      </c>
      <c r="D117" s="148" t="s">
        <v>154</v>
      </c>
      <c r="E117" s="148" t="s">
        <v>6</v>
      </c>
      <c r="F117" s="148" t="s">
        <v>244</v>
      </c>
      <c r="G117" s="148" t="s">
        <v>108</v>
      </c>
      <c r="H117" s="148" t="s">
        <v>14</v>
      </c>
      <c r="I117" s="148">
        <v>200</v>
      </c>
      <c r="J117" s="114">
        <f>J118</f>
        <v>0</v>
      </c>
      <c r="K117" s="114">
        <f>K118</f>
        <v>0</v>
      </c>
      <c r="L117" s="115">
        <f>L118</f>
        <v>0</v>
      </c>
    </row>
    <row r="118" spans="1:12" ht="26.25" hidden="1">
      <c r="A118" s="148" t="s">
        <v>199</v>
      </c>
      <c r="B118" s="148">
        <v>925</v>
      </c>
      <c r="C118" s="148" t="s">
        <v>243</v>
      </c>
      <c r="D118" s="148" t="s">
        <v>154</v>
      </c>
      <c r="E118" s="148" t="s">
        <v>6</v>
      </c>
      <c r="F118" s="148" t="s">
        <v>244</v>
      </c>
      <c r="G118" s="148" t="s">
        <v>108</v>
      </c>
      <c r="H118" s="148" t="s">
        <v>14</v>
      </c>
      <c r="I118" s="148">
        <v>240</v>
      </c>
      <c r="J118" s="81">
        <v>0</v>
      </c>
      <c r="K118" s="81">
        <v>0</v>
      </c>
      <c r="L118" s="77">
        <v>0</v>
      </c>
    </row>
    <row r="119" spans="1:12" ht="13.5" hidden="1">
      <c r="A119" s="148" t="s">
        <v>201</v>
      </c>
      <c r="B119" s="148">
        <v>925</v>
      </c>
      <c r="C119" s="148" t="s">
        <v>243</v>
      </c>
      <c r="D119" s="148" t="s">
        <v>154</v>
      </c>
      <c r="E119" s="148" t="s">
        <v>6</v>
      </c>
      <c r="F119" s="148" t="s">
        <v>244</v>
      </c>
      <c r="G119" s="148" t="s">
        <v>108</v>
      </c>
      <c r="H119" s="148" t="s">
        <v>14</v>
      </c>
      <c r="I119" s="148">
        <v>410</v>
      </c>
      <c r="J119" s="81">
        <v>0</v>
      </c>
      <c r="K119" s="81">
        <v>0</v>
      </c>
      <c r="L119" s="77">
        <v>0</v>
      </c>
    </row>
    <row r="120" spans="1:12" s="58" customFormat="1" ht="39">
      <c r="A120" s="148" t="s">
        <v>114</v>
      </c>
      <c r="B120" s="148">
        <v>925</v>
      </c>
      <c r="C120" s="148" t="s">
        <v>243</v>
      </c>
      <c r="D120" s="148" t="s">
        <v>154</v>
      </c>
      <c r="E120" s="148" t="s">
        <v>6</v>
      </c>
      <c r="F120" s="148" t="s">
        <v>244</v>
      </c>
      <c r="G120" s="148" t="s">
        <v>108</v>
      </c>
      <c r="H120" s="148" t="s">
        <v>112</v>
      </c>
      <c r="I120" s="148"/>
      <c r="J120" s="114">
        <f>J121</f>
        <v>193.4</v>
      </c>
      <c r="K120" s="114">
        <f>K121</f>
        <v>193.4</v>
      </c>
      <c r="L120" s="115">
        <f>L121</f>
        <v>193.4</v>
      </c>
    </row>
    <row r="121" spans="1:12" ht="118.5">
      <c r="A121" s="148" t="s">
        <v>113</v>
      </c>
      <c r="B121" s="148">
        <v>925</v>
      </c>
      <c r="C121" s="148" t="s">
        <v>243</v>
      </c>
      <c r="D121" s="148" t="s">
        <v>154</v>
      </c>
      <c r="E121" s="148" t="s">
        <v>6</v>
      </c>
      <c r="F121" s="148" t="s">
        <v>244</v>
      </c>
      <c r="G121" s="148" t="s">
        <v>108</v>
      </c>
      <c r="H121" s="148" t="s">
        <v>111</v>
      </c>
      <c r="I121" s="148"/>
      <c r="J121" s="114">
        <f>SUM(J123:J124)</f>
        <v>193.4</v>
      </c>
      <c r="K121" s="114">
        <f>SUM(K123:K124)</f>
        <v>193.4</v>
      </c>
      <c r="L121" s="115">
        <f>SUM(L123:L124)</f>
        <v>193.4</v>
      </c>
    </row>
    <row r="122" spans="1:12" ht="26.25">
      <c r="A122" s="148" t="s">
        <v>348</v>
      </c>
      <c r="B122" s="148">
        <v>925</v>
      </c>
      <c r="C122" s="148" t="s">
        <v>243</v>
      </c>
      <c r="D122" s="148" t="s">
        <v>154</v>
      </c>
      <c r="E122" s="148" t="s">
        <v>6</v>
      </c>
      <c r="F122" s="148" t="s">
        <v>244</v>
      </c>
      <c r="G122" s="148" t="s">
        <v>108</v>
      </c>
      <c r="H122" s="148" t="s">
        <v>111</v>
      </c>
      <c r="I122" s="148">
        <v>200</v>
      </c>
      <c r="J122" s="114">
        <f>J123</f>
        <v>193.4</v>
      </c>
      <c r="K122" s="114">
        <f>K123</f>
        <v>193.4</v>
      </c>
      <c r="L122" s="115">
        <f>L123</f>
        <v>193.4</v>
      </c>
    </row>
    <row r="123" spans="1:12" ht="44.25" customHeight="1">
      <c r="A123" s="148" t="s">
        <v>199</v>
      </c>
      <c r="B123" s="148">
        <v>925</v>
      </c>
      <c r="C123" s="148" t="s">
        <v>243</v>
      </c>
      <c r="D123" s="148" t="s">
        <v>154</v>
      </c>
      <c r="E123" s="148" t="s">
        <v>6</v>
      </c>
      <c r="F123" s="148" t="s">
        <v>244</v>
      </c>
      <c r="G123" s="148" t="s">
        <v>108</v>
      </c>
      <c r="H123" s="148" t="s">
        <v>111</v>
      </c>
      <c r="I123" s="148">
        <v>240</v>
      </c>
      <c r="J123" s="81">
        <v>193.4</v>
      </c>
      <c r="K123" s="81">
        <v>193.4</v>
      </c>
      <c r="L123" s="77">
        <v>193.4</v>
      </c>
    </row>
    <row r="124" spans="1:12" ht="57.75" customHeight="1" hidden="1">
      <c r="A124" s="68" t="s">
        <v>201</v>
      </c>
      <c r="B124" s="76">
        <v>925</v>
      </c>
      <c r="C124" s="76" t="s">
        <v>243</v>
      </c>
      <c r="D124" s="76" t="s">
        <v>154</v>
      </c>
      <c r="E124" s="79" t="s">
        <v>6</v>
      </c>
      <c r="F124" s="79" t="s">
        <v>244</v>
      </c>
      <c r="G124" s="79" t="s">
        <v>108</v>
      </c>
      <c r="H124" s="79" t="s">
        <v>111</v>
      </c>
      <c r="I124" s="76">
        <v>410</v>
      </c>
      <c r="J124" s="81">
        <v>0</v>
      </c>
      <c r="K124" s="81">
        <v>0</v>
      </c>
      <c r="L124" s="77">
        <v>0</v>
      </c>
    </row>
    <row r="125" spans="1:12" ht="14.25" customHeight="1">
      <c r="A125" s="69" t="s">
        <v>191</v>
      </c>
      <c r="B125" s="62">
        <v>925</v>
      </c>
      <c r="C125" s="62" t="s">
        <v>186</v>
      </c>
      <c r="D125" s="62"/>
      <c r="E125" s="79"/>
      <c r="F125" s="79"/>
      <c r="G125" s="79"/>
      <c r="H125" s="79"/>
      <c r="I125" s="63"/>
      <c r="J125" s="110">
        <f>J126+J136+J154</f>
        <v>18</v>
      </c>
      <c r="K125" s="110">
        <f>K126+K136+K154</f>
        <v>50</v>
      </c>
      <c r="L125" s="111">
        <f>L126+L136+L154</f>
        <v>50</v>
      </c>
    </row>
    <row r="126" spans="1:12" ht="0.75" customHeight="1" hidden="1">
      <c r="A126" s="69" t="s">
        <v>146</v>
      </c>
      <c r="B126" s="64">
        <v>925</v>
      </c>
      <c r="C126" s="64" t="s">
        <v>186</v>
      </c>
      <c r="D126" s="64" t="s">
        <v>242</v>
      </c>
      <c r="E126" s="79"/>
      <c r="F126" s="79"/>
      <c r="G126" s="79"/>
      <c r="H126" s="79"/>
      <c r="I126" s="64"/>
      <c r="J126" s="112">
        <f aca="true" t="shared" si="9" ref="J126:L127">J127</f>
        <v>0</v>
      </c>
      <c r="K126" s="112">
        <f t="shared" si="9"/>
        <v>0</v>
      </c>
      <c r="L126" s="113">
        <f t="shared" si="9"/>
        <v>0</v>
      </c>
    </row>
    <row r="127" spans="1:12" ht="41.25" hidden="1">
      <c r="A127" s="69" t="s">
        <v>35</v>
      </c>
      <c r="B127" s="63">
        <v>925</v>
      </c>
      <c r="C127" s="63" t="s">
        <v>186</v>
      </c>
      <c r="D127" s="63" t="s">
        <v>242</v>
      </c>
      <c r="E127" s="79" t="s">
        <v>6</v>
      </c>
      <c r="F127" s="79" t="s">
        <v>4</v>
      </c>
      <c r="G127" s="79"/>
      <c r="H127" s="79"/>
      <c r="I127" s="63"/>
      <c r="J127" s="108">
        <f t="shared" si="9"/>
        <v>0</v>
      </c>
      <c r="K127" s="108">
        <f t="shared" si="9"/>
        <v>0</v>
      </c>
      <c r="L127" s="109">
        <f t="shared" si="9"/>
        <v>0</v>
      </c>
    </row>
    <row r="128" spans="1:12" ht="45.75" customHeight="1" hidden="1">
      <c r="A128" s="69" t="s">
        <v>34</v>
      </c>
      <c r="B128" s="63">
        <v>925</v>
      </c>
      <c r="C128" s="63" t="s">
        <v>186</v>
      </c>
      <c r="D128" s="63" t="s">
        <v>242</v>
      </c>
      <c r="E128" s="79" t="s">
        <v>6</v>
      </c>
      <c r="F128" s="79" t="s">
        <v>244</v>
      </c>
      <c r="G128" s="79" t="s">
        <v>108</v>
      </c>
      <c r="H128" s="79"/>
      <c r="I128" s="63"/>
      <c r="J128" s="108">
        <f>J129+J133</f>
        <v>0</v>
      </c>
      <c r="K128" s="108">
        <f>K129+K133</f>
        <v>0</v>
      </c>
      <c r="L128" s="109">
        <f>L129+L133</f>
        <v>0</v>
      </c>
    </row>
    <row r="129" spans="1:12" ht="27" hidden="1">
      <c r="A129" s="69" t="s">
        <v>225</v>
      </c>
      <c r="B129" s="63">
        <v>925</v>
      </c>
      <c r="C129" s="63" t="s">
        <v>186</v>
      </c>
      <c r="D129" s="63" t="s">
        <v>242</v>
      </c>
      <c r="E129" s="79" t="s">
        <v>6</v>
      </c>
      <c r="F129" s="79" t="s">
        <v>244</v>
      </c>
      <c r="G129" s="79" t="s">
        <v>108</v>
      </c>
      <c r="H129" s="79" t="s">
        <v>209</v>
      </c>
      <c r="I129" s="63"/>
      <c r="J129" s="108">
        <f>J130</f>
        <v>0</v>
      </c>
      <c r="K129" s="108">
        <f>K130</f>
        <v>0</v>
      </c>
      <c r="L129" s="109">
        <f>L130</f>
        <v>0</v>
      </c>
    </row>
    <row r="130" spans="1:12" ht="27" hidden="1">
      <c r="A130" s="69" t="s">
        <v>258</v>
      </c>
      <c r="B130" s="63">
        <v>925</v>
      </c>
      <c r="C130" s="63" t="s">
        <v>186</v>
      </c>
      <c r="D130" s="63" t="s">
        <v>242</v>
      </c>
      <c r="E130" s="79" t="s">
        <v>6</v>
      </c>
      <c r="F130" s="79" t="s">
        <v>244</v>
      </c>
      <c r="G130" s="79" t="s">
        <v>108</v>
      </c>
      <c r="H130" s="79" t="s">
        <v>15</v>
      </c>
      <c r="I130" s="63"/>
      <c r="J130" s="108">
        <f>J132</f>
        <v>0</v>
      </c>
      <c r="K130" s="108">
        <f>K132</f>
        <v>0</v>
      </c>
      <c r="L130" s="109">
        <f>L132</f>
        <v>0</v>
      </c>
    </row>
    <row r="131" spans="1:12" ht="1.5" customHeight="1" hidden="1">
      <c r="A131" s="78" t="s">
        <v>348</v>
      </c>
      <c r="B131" s="63">
        <v>925</v>
      </c>
      <c r="C131" s="63" t="s">
        <v>186</v>
      </c>
      <c r="D131" s="63" t="s">
        <v>242</v>
      </c>
      <c r="E131" s="79" t="s">
        <v>6</v>
      </c>
      <c r="F131" s="79" t="s">
        <v>244</v>
      </c>
      <c r="G131" s="79" t="s">
        <v>108</v>
      </c>
      <c r="H131" s="79" t="s">
        <v>15</v>
      </c>
      <c r="I131" s="63" t="s">
        <v>363</v>
      </c>
      <c r="J131" s="108">
        <f>J132</f>
        <v>0</v>
      </c>
      <c r="K131" s="108">
        <f>K132</f>
        <v>0</v>
      </c>
      <c r="L131" s="109">
        <f>L132</f>
        <v>0</v>
      </c>
    </row>
    <row r="132" spans="1:12" ht="27" hidden="1">
      <c r="A132" s="69" t="s">
        <v>199</v>
      </c>
      <c r="B132" s="63">
        <v>925</v>
      </c>
      <c r="C132" s="63" t="s">
        <v>186</v>
      </c>
      <c r="D132" s="63" t="s">
        <v>242</v>
      </c>
      <c r="E132" s="79" t="s">
        <v>6</v>
      </c>
      <c r="F132" s="79" t="s">
        <v>244</v>
      </c>
      <c r="G132" s="79" t="s">
        <v>108</v>
      </c>
      <c r="H132" s="79" t="s">
        <v>15</v>
      </c>
      <c r="I132" s="63" t="s">
        <v>194</v>
      </c>
      <c r="J132" s="80">
        <v>0</v>
      </c>
      <c r="K132" s="80">
        <v>0</v>
      </c>
      <c r="L132" s="66">
        <v>0</v>
      </c>
    </row>
    <row r="133" spans="1:12" ht="41.25" hidden="1">
      <c r="A133" s="68" t="s">
        <v>114</v>
      </c>
      <c r="B133" s="63">
        <v>925</v>
      </c>
      <c r="C133" s="63" t="s">
        <v>186</v>
      </c>
      <c r="D133" s="63" t="s">
        <v>242</v>
      </c>
      <c r="E133" s="79" t="s">
        <v>6</v>
      </c>
      <c r="F133" s="79" t="s">
        <v>244</v>
      </c>
      <c r="G133" s="79" t="s">
        <v>108</v>
      </c>
      <c r="H133" s="79" t="s">
        <v>112</v>
      </c>
      <c r="I133" s="63"/>
      <c r="J133" s="108">
        <f aca="true" t="shared" si="10" ref="J133:L134">J134</f>
        <v>0</v>
      </c>
      <c r="K133" s="108">
        <f t="shared" si="10"/>
        <v>0</v>
      </c>
      <c r="L133" s="109">
        <f t="shared" si="10"/>
        <v>0</v>
      </c>
    </row>
    <row r="134" spans="1:12" ht="29.25" customHeight="1" hidden="1">
      <c r="A134" s="69" t="s">
        <v>261</v>
      </c>
      <c r="B134" s="63">
        <v>925</v>
      </c>
      <c r="C134" s="63" t="s">
        <v>186</v>
      </c>
      <c r="D134" s="63" t="s">
        <v>242</v>
      </c>
      <c r="E134" s="79" t="s">
        <v>6</v>
      </c>
      <c r="F134" s="79" t="s">
        <v>244</v>
      </c>
      <c r="G134" s="79" t="s">
        <v>108</v>
      </c>
      <c r="H134" s="79" t="s">
        <v>260</v>
      </c>
      <c r="I134" s="63"/>
      <c r="J134" s="108">
        <f t="shared" si="10"/>
        <v>0</v>
      </c>
      <c r="K134" s="108">
        <f t="shared" si="10"/>
        <v>0</v>
      </c>
      <c r="L134" s="109">
        <f t="shared" si="10"/>
        <v>0</v>
      </c>
    </row>
    <row r="135" spans="1:12" ht="43.5" customHeight="1" hidden="1">
      <c r="A135" s="69" t="s">
        <v>199</v>
      </c>
      <c r="B135" s="63">
        <v>925</v>
      </c>
      <c r="C135" s="63" t="s">
        <v>186</v>
      </c>
      <c r="D135" s="63" t="s">
        <v>242</v>
      </c>
      <c r="E135" s="79" t="s">
        <v>6</v>
      </c>
      <c r="F135" s="79" t="s">
        <v>244</v>
      </c>
      <c r="G135" s="79" t="s">
        <v>108</v>
      </c>
      <c r="H135" s="79" t="s">
        <v>260</v>
      </c>
      <c r="I135" s="63" t="s">
        <v>194</v>
      </c>
      <c r="J135" s="80">
        <v>0</v>
      </c>
      <c r="K135" s="80">
        <v>0</v>
      </c>
      <c r="L135" s="66">
        <v>0</v>
      </c>
    </row>
    <row r="136" spans="1:12" ht="54" customHeight="1" hidden="1">
      <c r="A136" s="69" t="s">
        <v>257</v>
      </c>
      <c r="B136" s="64">
        <v>925</v>
      </c>
      <c r="C136" s="64" t="s">
        <v>186</v>
      </c>
      <c r="D136" s="64" t="s">
        <v>184</v>
      </c>
      <c r="E136" s="79"/>
      <c r="F136" s="79"/>
      <c r="G136" s="79"/>
      <c r="H136" s="79"/>
      <c r="I136" s="64"/>
      <c r="J136" s="112">
        <f>J137+J147</f>
        <v>0</v>
      </c>
      <c r="K136" s="112">
        <f>K137+K147</f>
        <v>0</v>
      </c>
      <c r="L136" s="113">
        <f>L137+L147</f>
        <v>0</v>
      </c>
    </row>
    <row r="137" spans="1:12" ht="32.25" customHeight="1" hidden="1">
      <c r="A137" s="69" t="s">
        <v>366</v>
      </c>
      <c r="B137" s="63">
        <v>925</v>
      </c>
      <c r="C137" s="63" t="s">
        <v>186</v>
      </c>
      <c r="D137" s="63" t="s">
        <v>184</v>
      </c>
      <c r="E137" s="79" t="s">
        <v>104</v>
      </c>
      <c r="F137" s="79" t="s">
        <v>4</v>
      </c>
      <c r="G137" s="79"/>
      <c r="H137" s="79"/>
      <c r="I137" s="63"/>
      <c r="J137" s="108">
        <f>J138</f>
        <v>0</v>
      </c>
      <c r="K137" s="108">
        <f>K138</f>
        <v>0</v>
      </c>
      <c r="L137" s="109">
        <f>L138</f>
        <v>0</v>
      </c>
    </row>
    <row r="138" spans="1:12" s="58" customFormat="1" ht="54.75" hidden="1">
      <c r="A138" s="69" t="s">
        <v>367</v>
      </c>
      <c r="B138" s="63">
        <v>925</v>
      </c>
      <c r="C138" s="63" t="s">
        <v>186</v>
      </c>
      <c r="D138" s="63" t="s">
        <v>184</v>
      </c>
      <c r="E138" s="79" t="s">
        <v>104</v>
      </c>
      <c r="F138" s="79" t="s">
        <v>4</v>
      </c>
      <c r="G138" s="79" t="s">
        <v>184</v>
      </c>
      <c r="H138" s="79"/>
      <c r="I138" s="63"/>
      <c r="J138" s="108">
        <f>J139+J141+J144</f>
        <v>0</v>
      </c>
      <c r="K138" s="108">
        <f>K139+K141+K144</f>
        <v>0</v>
      </c>
      <c r="L138" s="109">
        <f>L139+L141+L144</f>
        <v>0</v>
      </c>
    </row>
    <row r="139" spans="1:12" ht="41.25" hidden="1">
      <c r="A139" s="69" t="s">
        <v>368</v>
      </c>
      <c r="B139" s="63">
        <v>925</v>
      </c>
      <c r="C139" s="63" t="s">
        <v>186</v>
      </c>
      <c r="D139" s="63" t="s">
        <v>184</v>
      </c>
      <c r="E139" s="79" t="s">
        <v>104</v>
      </c>
      <c r="F139" s="79" t="s">
        <v>4</v>
      </c>
      <c r="G139" s="79" t="s">
        <v>184</v>
      </c>
      <c r="H139" s="79">
        <v>50180</v>
      </c>
      <c r="I139" s="63"/>
      <c r="J139" s="108">
        <f>J140</f>
        <v>0</v>
      </c>
      <c r="K139" s="108">
        <f>K140</f>
        <v>0</v>
      </c>
      <c r="L139" s="109">
        <f>L140</f>
        <v>0</v>
      </c>
    </row>
    <row r="140" spans="1:12" ht="54.75" hidden="1">
      <c r="A140" s="69" t="s">
        <v>369</v>
      </c>
      <c r="B140" s="63">
        <v>925</v>
      </c>
      <c r="C140" s="63" t="s">
        <v>186</v>
      </c>
      <c r="D140" s="63" t="s">
        <v>184</v>
      </c>
      <c r="E140" s="79" t="s">
        <v>104</v>
      </c>
      <c r="F140" s="79" t="s">
        <v>4</v>
      </c>
      <c r="G140" s="79" t="s">
        <v>184</v>
      </c>
      <c r="H140" s="79">
        <v>50183</v>
      </c>
      <c r="I140" s="63"/>
      <c r="J140" s="80"/>
      <c r="K140" s="80"/>
      <c r="L140" s="66"/>
    </row>
    <row r="141" spans="1:12" ht="41.25" hidden="1">
      <c r="A141" s="78" t="s">
        <v>124</v>
      </c>
      <c r="B141" s="76">
        <v>925</v>
      </c>
      <c r="C141" s="76" t="s">
        <v>186</v>
      </c>
      <c r="D141" s="76" t="s">
        <v>184</v>
      </c>
      <c r="E141" s="79" t="s">
        <v>104</v>
      </c>
      <c r="F141" s="79" t="s">
        <v>4</v>
      </c>
      <c r="G141" s="79" t="s">
        <v>184</v>
      </c>
      <c r="H141" s="79" t="s">
        <v>119</v>
      </c>
      <c r="I141" s="79"/>
      <c r="J141" s="114">
        <f aca="true" t="shared" si="11" ref="J141:L142">J142</f>
        <v>0</v>
      </c>
      <c r="K141" s="114">
        <f t="shared" si="11"/>
        <v>0</v>
      </c>
      <c r="L141" s="115">
        <f t="shared" si="11"/>
        <v>0</v>
      </c>
    </row>
    <row r="142" spans="1:12" ht="41.25" hidden="1">
      <c r="A142" s="68" t="s">
        <v>97</v>
      </c>
      <c r="B142" s="76">
        <v>925</v>
      </c>
      <c r="C142" s="76" t="s">
        <v>186</v>
      </c>
      <c r="D142" s="76" t="s">
        <v>184</v>
      </c>
      <c r="E142" s="79" t="s">
        <v>104</v>
      </c>
      <c r="F142" s="79" t="s">
        <v>4</v>
      </c>
      <c r="G142" s="79" t="s">
        <v>184</v>
      </c>
      <c r="H142" s="79" t="s">
        <v>98</v>
      </c>
      <c r="I142" s="79"/>
      <c r="J142" s="114">
        <f t="shared" si="11"/>
        <v>0</v>
      </c>
      <c r="K142" s="114">
        <f t="shared" si="11"/>
        <v>0</v>
      </c>
      <c r="L142" s="115">
        <f t="shared" si="11"/>
        <v>0</v>
      </c>
    </row>
    <row r="143" spans="1:12" ht="0.75" customHeight="1" hidden="1">
      <c r="A143" s="68" t="s">
        <v>227</v>
      </c>
      <c r="B143" s="76">
        <v>925</v>
      </c>
      <c r="C143" s="76" t="s">
        <v>186</v>
      </c>
      <c r="D143" s="76" t="s">
        <v>184</v>
      </c>
      <c r="E143" s="79" t="s">
        <v>104</v>
      </c>
      <c r="F143" s="79" t="s">
        <v>4</v>
      </c>
      <c r="G143" s="79" t="s">
        <v>184</v>
      </c>
      <c r="H143" s="79" t="s">
        <v>96</v>
      </c>
      <c r="I143" s="79"/>
      <c r="J143" s="81"/>
      <c r="K143" s="81"/>
      <c r="L143" s="77"/>
    </row>
    <row r="144" spans="1:12" ht="41.25" hidden="1">
      <c r="A144" s="68" t="s">
        <v>16</v>
      </c>
      <c r="B144" s="76">
        <v>925</v>
      </c>
      <c r="C144" s="76" t="s">
        <v>186</v>
      </c>
      <c r="D144" s="76" t="s">
        <v>184</v>
      </c>
      <c r="E144" s="79" t="s">
        <v>104</v>
      </c>
      <c r="F144" s="79" t="s">
        <v>4</v>
      </c>
      <c r="G144" s="79" t="s">
        <v>184</v>
      </c>
      <c r="H144" s="79" t="s">
        <v>101</v>
      </c>
      <c r="I144" s="79"/>
      <c r="J144" s="114">
        <f aca="true" t="shared" si="12" ref="J144:L145">J145</f>
        <v>0</v>
      </c>
      <c r="K144" s="114">
        <f t="shared" si="12"/>
        <v>0</v>
      </c>
      <c r="L144" s="115">
        <f t="shared" si="12"/>
        <v>0</v>
      </c>
    </row>
    <row r="145" spans="1:12" ht="41.25" hidden="1">
      <c r="A145" s="68" t="s">
        <v>97</v>
      </c>
      <c r="B145" s="76">
        <v>925</v>
      </c>
      <c r="C145" s="76" t="s">
        <v>186</v>
      </c>
      <c r="D145" s="76" t="s">
        <v>184</v>
      </c>
      <c r="E145" s="79" t="s">
        <v>104</v>
      </c>
      <c r="F145" s="79" t="s">
        <v>4</v>
      </c>
      <c r="G145" s="79" t="s">
        <v>184</v>
      </c>
      <c r="H145" s="79" t="s">
        <v>100</v>
      </c>
      <c r="I145" s="79"/>
      <c r="J145" s="114">
        <f t="shared" si="12"/>
        <v>0</v>
      </c>
      <c r="K145" s="114">
        <f t="shared" si="12"/>
        <v>0</v>
      </c>
      <c r="L145" s="115">
        <f t="shared" si="12"/>
        <v>0</v>
      </c>
    </row>
    <row r="146" spans="1:12" ht="27" hidden="1">
      <c r="A146" s="68" t="s">
        <v>227</v>
      </c>
      <c r="B146" s="76">
        <v>925</v>
      </c>
      <c r="C146" s="76" t="s">
        <v>186</v>
      </c>
      <c r="D146" s="76" t="s">
        <v>184</v>
      </c>
      <c r="E146" s="79" t="s">
        <v>104</v>
      </c>
      <c r="F146" s="79" t="s">
        <v>4</v>
      </c>
      <c r="G146" s="79" t="s">
        <v>184</v>
      </c>
      <c r="H146" s="79" t="s">
        <v>125</v>
      </c>
      <c r="I146" s="79"/>
      <c r="J146" s="81"/>
      <c r="K146" s="81"/>
      <c r="L146" s="77"/>
    </row>
    <row r="147" spans="1:12" ht="20.25" customHeight="1" hidden="1">
      <c r="A147" s="69" t="s">
        <v>35</v>
      </c>
      <c r="B147" s="63">
        <v>925</v>
      </c>
      <c r="C147" s="63" t="s">
        <v>186</v>
      </c>
      <c r="D147" s="76" t="s">
        <v>184</v>
      </c>
      <c r="E147" s="79" t="s">
        <v>6</v>
      </c>
      <c r="F147" s="79" t="s">
        <v>4</v>
      </c>
      <c r="G147" s="79"/>
      <c r="H147" s="79"/>
      <c r="I147" s="63"/>
      <c r="J147" s="108">
        <f aca="true" t="shared" si="13" ref="J147:L148">J148</f>
        <v>0</v>
      </c>
      <c r="K147" s="108">
        <f t="shared" si="13"/>
        <v>0</v>
      </c>
      <c r="L147" s="109">
        <f t="shared" si="13"/>
        <v>0</v>
      </c>
    </row>
    <row r="148" spans="1:12" ht="39.75" customHeight="1" hidden="1">
      <c r="A148" s="69" t="s">
        <v>34</v>
      </c>
      <c r="B148" s="63">
        <v>925</v>
      </c>
      <c r="C148" s="63" t="s">
        <v>186</v>
      </c>
      <c r="D148" s="76" t="s">
        <v>184</v>
      </c>
      <c r="E148" s="79" t="s">
        <v>6</v>
      </c>
      <c r="F148" s="79" t="s">
        <v>244</v>
      </c>
      <c r="G148" s="79" t="s">
        <v>108</v>
      </c>
      <c r="H148" s="79"/>
      <c r="I148" s="63"/>
      <c r="J148" s="108">
        <f t="shared" si="13"/>
        <v>0</v>
      </c>
      <c r="K148" s="108">
        <f t="shared" si="13"/>
        <v>0</v>
      </c>
      <c r="L148" s="109">
        <f t="shared" si="13"/>
        <v>0</v>
      </c>
    </row>
    <row r="149" spans="1:12" ht="43.5" customHeight="1" hidden="1">
      <c r="A149" s="68" t="s">
        <v>114</v>
      </c>
      <c r="B149" s="63">
        <v>925</v>
      </c>
      <c r="C149" s="63" t="s">
        <v>186</v>
      </c>
      <c r="D149" s="76" t="s">
        <v>184</v>
      </c>
      <c r="E149" s="79" t="s">
        <v>6</v>
      </c>
      <c r="F149" s="79" t="s">
        <v>244</v>
      </c>
      <c r="G149" s="79" t="s">
        <v>108</v>
      </c>
      <c r="H149" s="79" t="s">
        <v>112</v>
      </c>
      <c r="I149" s="63"/>
      <c r="J149" s="108">
        <f>J150+J152</f>
        <v>0</v>
      </c>
      <c r="K149" s="108">
        <f>K150+K152</f>
        <v>0</v>
      </c>
      <c r="L149" s="109">
        <f>L150+L152</f>
        <v>0</v>
      </c>
    </row>
    <row r="150" spans="1:12" ht="32.25" customHeight="1" hidden="1">
      <c r="A150" s="69" t="s">
        <v>263</v>
      </c>
      <c r="B150" s="63">
        <v>925</v>
      </c>
      <c r="C150" s="63" t="s">
        <v>186</v>
      </c>
      <c r="D150" s="76" t="s">
        <v>184</v>
      </c>
      <c r="E150" s="79" t="s">
        <v>6</v>
      </c>
      <c r="F150" s="79" t="s">
        <v>244</v>
      </c>
      <c r="G150" s="79" t="s">
        <v>108</v>
      </c>
      <c r="H150" s="79" t="s">
        <v>262</v>
      </c>
      <c r="I150" s="63"/>
      <c r="J150" s="108">
        <f aca="true" t="shared" si="14" ref="J150:L152">J151</f>
        <v>0</v>
      </c>
      <c r="K150" s="108">
        <f t="shared" si="14"/>
        <v>0</v>
      </c>
      <c r="L150" s="109">
        <f t="shared" si="14"/>
        <v>0</v>
      </c>
    </row>
    <row r="151" spans="1:12" ht="27" hidden="1">
      <c r="A151" s="69" t="s">
        <v>199</v>
      </c>
      <c r="B151" s="63">
        <v>925</v>
      </c>
      <c r="C151" s="63" t="s">
        <v>186</v>
      </c>
      <c r="D151" s="76" t="s">
        <v>184</v>
      </c>
      <c r="E151" s="79" t="s">
        <v>6</v>
      </c>
      <c r="F151" s="79" t="s">
        <v>244</v>
      </c>
      <c r="G151" s="79" t="s">
        <v>108</v>
      </c>
      <c r="H151" s="79" t="s">
        <v>262</v>
      </c>
      <c r="I151" s="63" t="s">
        <v>194</v>
      </c>
      <c r="J151" s="80"/>
      <c r="K151" s="80"/>
      <c r="L151" s="66"/>
    </row>
    <row r="152" spans="1:12" ht="41.25" hidden="1">
      <c r="A152" s="69" t="s">
        <v>99</v>
      </c>
      <c r="B152" s="63">
        <v>925</v>
      </c>
      <c r="C152" s="63" t="s">
        <v>186</v>
      </c>
      <c r="D152" s="76" t="s">
        <v>184</v>
      </c>
      <c r="E152" s="79" t="s">
        <v>6</v>
      </c>
      <c r="F152" s="79" t="s">
        <v>244</v>
      </c>
      <c r="G152" s="79" t="s">
        <v>108</v>
      </c>
      <c r="H152" s="79" t="s">
        <v>264</v>
      </c>
      <c r="I152" s="63"/>
      <c r="J152" s="108">
        <f t="shared" si="14"/>
        <v>0</v>
      </c>
      <c r="K152" s="108">
        <f t="shared" si="14"/>
        <v>0</v>
      </c>
      <c r="L152" s="109">
        <f t="shared" si="14"/>
        <v>0</v>
      </c>
    </row>
    <row r="153" spans="1:12" ht="27" hidden="1">
      <c r="A153" s="69" t="s">
        <v>199</v>
      </c>
      <c r="B153" s="63">
        <v>925</v>
      </c>
      <c r="C153" s="63" t="s">
        <v>186</v>
      </c>
      <c r="D153" s="76" t="s">
        <v>184</v>
      </c>
      <c r="E153" s="79" t="s">
        <v>6</v>
      </c>
      <c r="F153" s="79" t="s">
        <v>244</v>
      </c>
      <c r="G153" s="79" t="s">
        <v>108</v>
      </c>
      <c r="H153" s="79" t="s">
        <v>264</v>
      </c>
      <c r="I153" s="63" t="s">
        <v>194</v>
      </c>
      <c r="J153" s="80"/>
      <c r="K153" s="80"/>
      <c r="L153" s="66"/>
    </row>
    <row r="154" spans="1:12" s="57" customFormat="1" ht="14.25">
      <c r="A154" s="69" t="s">
        <v>42</v>
      </c>
      <c r="B154" s="64">
        <v>925</v>
      </c>
      <c r="C154" s="64" t="s">
        <v>186</v>
      </c>
      <c r="D154" s="64" t="s">
        <v>183</v>
      </c>
      <c r="E154" s="79"/>
      <c r="F154" s="79"/>
      <c r="G154" s="79"/>
      <c r="H154" s="79"/>
      <c r="I154" s="64"/>
      <c r="J154" s="112">
        <f>J155</f>
        <v>18</v>
      </c>
      <c r="K154" s="112">
        <f aca="true" t="shared" si="15" ref="K154:L156">K155</f>
        <v>50</v>
      </c>
      <c r="L154" s="109">
        <f t="shared" si="15"/>
        <v>50</v>
      </c>
    </row>
    <row r="155" spans="1:12" s="58" customFormat="1" ht="42">
      <c r="A155" s="69" t="s">
        <v>35</v>
      </c>
      <c r="B155" s="64">
        <v>925</v>
      </c>
      <c r="C155" s="64" t="s">
        <v>186</v>
      </c>
      <c r="D155" s="64" t="s">
        <v>183</v>
      </c>
      <c r="E155" s="79" t="s">
        <v>6</v>
      </c>
      <c r="F155" s="79" t="s">
        <v>4</v>
      </c>
      <c r="G155" s="79"/>
      <c r="H155" s="79"/>
      <c r="I155" s="63"/>
      <c r="J155" s="108">
        <f>J156</f>
        <v>18</v>
      </c>
      <c r="K155" s="108">
        <f t="shared" si="15"/>
        <v>50</v>
      </c>
      <c r="L155" s="109">
        <f t="shared" si="15"/>
        <v>50</v>
      </c>
    </row>
    <row r="156" spans="1:12" ht="42">
      <c r="A156" s="69" t="s">
        <v>34</v>
      </c>
      <c r="B156" s="64">
        <v>925</v>
      </c>
      <c r="C156" s="64" t="s">
        <v>186</v>
      </c>
      <c r="D156" s="64" t="s">
        <v>183</v>
      </c>
      <c r="E156" s="79" t="s">
        <v>6</v>
      </c>
      <c r="F156" s="79" t="s">
        <v>244</v>
      </c>
      <c r="G156" s="79" t="s">
        <v>108</v>
      </c>
      <c r="H156" s="79"/>
      <c r="I156" s="63"/>
      <c r="J156" s="108">
        <f>J157</f>
        <v>18</v>
      </c>
      <c r="K156" s="108">
        <f t="shared" si="15"/>
        <v>50</v>
      </c>
      <c r="L156" s="109">
        <f t="shared" si="15"/>
        <v>50</v>
      </c>
    </row>
    <row r="157" spans="1:12" ht="45.75" customHeight="1">
      <c r="A157" s="148" t="s">
        <v>44</v>
      </c>
      <c r="B157" s="148">
        <v>925</v>
      </c>
      <c r="C157" s="148" t="s">
        <v>186</v>
      </c>
      <c r="D157" s="148" t="s">
        <v>183</v>
      </c>
      <c r="E157" s="148" t="s">
        <v>6</v>
      </c>
      <c r="F157" s="148" t="s">
        <v>244</v>
      </c>
      <c r="G157" s="148" t="s">
        <v>108</v>
      </c>
      <c r="H157" s="148" t="s">
        <v>43</v>
      </c>
      <c r="I157" s="148"/>
      <c r="J157" s="108">
        <f>J158+J163+J166+J169</f>
        <v>18</v>
      </c>
      <c r="K157" s="108">
        <f>K158+K163+K166+K169</f>
        <v>50</v>
      </c>
      <c r="L157" s="109">
        <f>L158+L163+L166+L169</f>
        <v>50</v>
      </c>
    </row>
    <row r="158" spans="1:12" ht="13.5">
      <c r="A158" s="148" t="s">
        <v>46</v>
      </c>
      <c r="B158" s="148">
        <v>925</v>
      </c>
      <c r="C158" s="148" t="s">
        <v>186</v>
      </c>
      <c r="D158" s="148" t="s">
        <v>183</v>
      </c>
      <c r="E158" s="148" t="s">
        <v>6</v>
      </c>
      <c r="F158" s="148" t="s">
        <v>244</v>
      </c>
      <c r="G158" s="148" t="s">
        <v>108</v>
      </c>
      <c r="H158" s="148" t="s">
        <v>45</v>
      </c>
      <c r="I158" s="148"/>
      <c r="J158" s="108">
        <f>J159+J161</f>
        <v>0</v>
      </c>
      <c r="K158" s="108">
        <f>SUM(K160:K162)</f>
        <v>0</v>
      </c>
      <c r="L158" s="109">
        <f>SUM(L160:L162)</f>
        <v>0</v>
      </c>
    </row>
    <row r="159" spans="1:12" ht="26.25">
      <c r="A159" s="148" t="s">
        <v>348</v>
      </c>
      <c r="B159" s="148">
        <v>925</v>
      </c>
      <c r="C159" s="148" t="s">
        <v>186</v>
      </c>
      <c r="D159" s="148" t="s">
        <v>183</v>
      </c>
      <c r="E159" s="148" t="s">
        <v>6</v>
      </c>
      <c r="F159" s="148" t="s">
        <v>244</v>
      </c>
      <c r="G159" s="148" t="s">
        <v>108</v>
      </c>
      <c r="H159" s="148" t="s">
        <v>45</v>
      </c>
      <c r="I159" s="148" t="s">
        <v>363</v>
      </c>
      <c r="J159" s="108">
        <f>J160</f>
        <v>0</v>
      </c>
      <c r="K159" s="108">
        <f>K160</f>
        <v>0</v>
      </c>
      <c r="L159" s="109">
        <f>L160</f>
        <v>0</v>
      </c>
    </row>
    <row r="160" spans="1:12" ht="33.75" customHeight="1">
      <c r="A160" s="148" t="s">
        <v>199</v>
      </c>
      <c r="B160" s="148">
        <v>925</v>
      </c>
      <c r="C160" s="148" t="s">
        <v>186</v>
      </c>
      <c r="D160" s="148" t="s">
        <v>183</v>
      </c>
      <c r="E160" s="148" t="s">
        <v>6</v>
      </c>
      <c r="F160" s="148" t="s">
        <v>244</v>
      </c>
      <c r="G160" s="148" t="s">
        <v>108</v>
      </c>
      <c r="H160" s="148" t="s">
        <v>45</v>
      </c>
      <c r="I160" s="148" t="s">
        <v>194</v>
      </c>
      <c r="J160" s="80">
        <v>0</v>
      </c>
      <c r="K160" s="80">
        <v>0</v>
      </c>
      <c r="L160" s="66">
        <v>0</v>
      </c>
    </row>
    <row r="161" spans="1:12" ht="26.25">
      <c r="A161" s="148" t="s">
        <v>370</v>
      </c>
      <c r="B161" s="148">
        <v>925</v>
      </c>
      <c r="C161" s="148" t="s">
        <v>186</v>
      </c>
      <c r="D161" s="148" t="s">
        <v>183</v>
      </c>
      <c r="E161" s="148" t="s">
        <v>6</v>
      </c>
      <c r="F161" s="148" t="s">
        <v>244</v>
      </c>
      <c r="G161" s="148" t="s">
        <v>108</v>
      </c>
      <c r="H161" s="148" t="s">
        <v>45</v>
      </c>
      <c r="I161" s="148" t="s">
        <v>371</v>
      </c>
      <c r="J161" s="80">
        <f>J162</f>
        <v>0</v>
      </c>
      <c r="K161" s="80"/>
      <c r="L161" s="66"/>
    </row>
    <row r="162" spans="1:12" ht="13.5">
      <c r="A162" s="148" t="s">
        <v>201</v>
      </c>
      <c r="B162" s="148">
        <v>925</v>
      </c>
      <c r="C162" s="148" t="s">
        <v>186</v>
      </c>
      <c r="D162" s="148" t="s">
        <v>183</v>
      </c>
      <c r="E162" s="148" t="s">
        <v>6</v>
      </c>
      <c r="F162" s="148" t="s">
        <v>244</v>
      </c>
      <c r="G162" s="148" t="s">
        <v>108</v>
      </c>
      <c r="H162" s="148" t="s">
        <v>45</v>
      </c>
      <c r="I162" s="148" t="s">
        <v>196</v>
      </c>
      <c r="J162" s="80"/>
      <c r="K162" s="80"/>
      <c r="L162" s="66"/>
    </row>
    <row r="163" spans="1:12" ht="13.5" hidden="1">
      <c r="A163" s="148" t="s">
        <v>47</v>
      </c>
      <c r="B163" s="148">
        <v>925</v>
      </c>
      <c r="C163" s="148" t="s">
        <v>186</v>
      </c>
      <c r="D163" s="148" t="s">
        <v>183</v>
      </c>
      <c r="E163" s="148" t="s">
        <v>6</v>
      </c>
      <c r="F163" s="148" t="s">
        <v>244</v>
      </c>
      <c r="G163" s="148" t="s">
        <v>108</v>
      </c>
      <c r="H163" s="148" t="s">
        <v>48</v>
      </c>
      <c r="I163" s="148"/>
      <c r="J163" s="108">
        <f>SUM(J164:J165)</f>
        <v>0</v>
      </c>
      <c r="K163" s="108">
        <f>SUM(K164:K165)</f>
        <v>0</v>
      </c>
      <c r="L163" s="109">
        <f>SUM(L164:L165)</f>
        <v>0</v>
      </c>
    </row>
    <row r="164" spans="1:12" ht="26.25" hidden="1">
      <c r="A164" s="148" t="s">
        <v>199</v>
      </c>
      <c r="B164" s="148">
        <v>925</v>
      </c>
      <c r="C164" s="148" t="s">
        <v>186</v>
      </c>
      <c r="D164" s="148" t="s">
        <v>183</v>
      </c>
      <c r="E164" s="148" t="s">
        <v>6</v>
      </c>
      <c r="F164" s="148" t="s">
        <v>244</v>
      </c>
      <c r="G164" s="148" t="s">
        <v>108</v>
      </c>
      <c r="H164" s="148" t="s">
        <v>48</v>
      </c>
      <c r="I164" s="148" t="s">
        <v>194</v>
      </c>
      <c r="J164" s="80"/>
      <c r="K164" s="80"/>
      <c r="L164" s="66"/>
    </row>
    <row r="165" spans="1:12" s="58" customFormat="1" ht="13.5" hidden="1">
      <c r="A165" s="148" t="s">
        <v>201</v>
      </c>
      <c r="B165" s="148">
        <v>925</v>
      </c>
      <c r="C165" s="148" t="s">
        <v>186</v>
      </c>
      <c r="D165" s="148" t="s">
        <v>183</v>
      </c>
      <c r="E165" s="148" t="s">
        <v>6</v>
      </c>
      <c r="F165" s="148" t="s">
        <v>244</v>
      </c>
      <c r="G165" s="148" t="s">
        <v>108</v>
      </c>
      <c r="H165" s="148" t="s">
        <v>48</v>
      </c>
      <c r="I165" s="148" t="s">
        <v>196</v>
      </c>
      <c r="J165" s="80"/>
      <c r="K165" s="80"/>
      <c r="L165" s="66"/>
    </row>
    <row r="166" spans="1:12" ht="13.5" hidden="1">
      <c r="A166" s="148" t="s">
        <v>49</v>
      </c>
      <c r="B166" s="148">
        <v>925</v>
      </c>
      <c r="C166" s="148" t="s">
        <v>186</v>
      </c>
      <c r="D166" s="148" t="s">
        <v>183</v>
      </c>
      <c r="E166" s="148" t="s">
        <v>6</v>
      </c>
      <c r="F166" s="148" t="s">
        <v>244</v>
      </c>
      <c r="G166" s="148" t="s">
        <v>108</v>
      </c>
      <c r="H166" s="148" t="s">
        <v>51</v>
      </c>
      <c r="I166" s="148"/>
      <c r="J166" s="108">
        <f>SUM(J167:J168)</f>
        <v>0</v>
      </c>
      <c r="K166" s="108">
        <f>SUM(K167:K168)</f>
        <v>0</v>
      </c>
      <c r="L166" s="109">
        <f>SUM(L167:L168)</f>
        <v>0</v>
      </c>
    </row>
    <row r="167" spans="1:12" ht="26.25" hidden="1">
      <c r="A167" s="148" t="s">
        <v>199</v>
      </c>
      <c r="B167" s="148">
        <v>925</v>
      </c>
      <c r="C167" s="148" t="s">
        <v>186</v>
      </c>
      <c r="D167" s="148" t="s">
        <v>183</v>
      </c>
      <c r="E167" s="148" t="s">
        <v>6</v>
      </c>
      <c r="F167" s="148" t="s">
        <v>244</v>
      </c>
      <c r="G167" s="148" t="s">
        <v>108</v>
      </c>
      <c r="H167" s="148" t="s">
        <v>51</v>
      </c>
      <c r="I167" s="148" t="s">
        <v>194</v>
      </c>
      <c r="J167" s="80"/>
      <c r="K167" s="80"/>
      <c r="L167" s="66"/>
    </row>
    <row r="168" spans="1:12" ht="13.5" hidden="1">
      <c r="A168" s="148" t="s">
        <v>201</v>
      </c>
      <c r="B168" s="148">
        <v>925</v>
      </c>
      <c r="C168" s="148" t="s">
        <v>186</v>
      </c>
      <c r="D168" s="148" t="s">
        <v>183</v>
      </c>
      <c r="E168" s="148" t="s">
        <v>6</v>
      </c>
      <c r="F168" s="148" t="s">
        <v>244</v>
      </c>
      <c r="G168" s="148" t="s">
        <v>108</v>
      </c>
      <c r="H168" s="148" t="s">
        <v>51</v>
      </c>
      <c r="I168" s="148" t="s">
        <v>196</v>
      </c>
      <c r="J168" s="80"/>
      <c r="K168" s="80"/>
      <c r="L168" s="66"/>
    </row>
    <row r="169" spans="1:12" ht="13.5">
      <c r="A169" s="148" t="s">
        <v>50</v>
      </c>
      <c r="B169" s="148">
        <v>925</v>
      </c>
      <c r="C169" s="148" t="s">
        <v>186</v>
      </c>
      <c r="D169" s="148" t="s">
        <v>183</v>
      </c>
      <c r="E169" s="148" t="s">
        <v>6</v>
      </c>
      <c r="F169" s="148" t="s">
        <v>244</v>
      </c>
      <c r="G169" s="148" t="s">
        <v>108</v>
      </c>
      <c r="H169" s="148" t="s">
        <v>52</v>
      </c>
      <c r="I169" s="148"/>
      <c r="J169" s="108">
        <f>SUM(J171:J172)</f>
        <v>18</v>
      </c>
      <c r="K169" s="108">
        <f>SUM(K171:K172)</f>
        <v>50</v>
      </c>
      <c r="L169" s="109">
        <f>SUM(L171:L172)</f>
        <v>50</v>
      </c>
    </row>
    <row r="170" spans="1:12" ht="26.25">
      <c r="A170" s="148" t="s">
        <v>348</v>
      </c>
      <c r="B170" s="148">
        <v>925</v>
      </c>
      <c r="C170" s="148" t="s">
        <v>186</v>
      </c>
      <c r="D170" s="148" t="s">
        <v>183</v>
      </c>
      <c r="E170" s="148" t="s">
        <v>6</v>
      </c>
      <c r="F170" s="148" t="s">
        <v>244</v>
      </c>
      <c r="G170" s="148" t="s">
        <v>108</v>
      </c>
      <c r="H170" s="148" t="s">
        <v>52</v>
      </c>
      <c r="I170" s="148" t="s">
        <v>363</v>
      </c>
      <c r="J170" s="108">
        <f>J171</f>
        <v>18</v>
      </c>
      <c r="K170" s="108">
        <f>K171</f>
        <v>50</v>
      </c>
      <c r="L170" s="109">
        <f>L171</f>
        <v>50</v>
      </c>
    </row>
    <row r="171" spans="1:12" ht="26.25">
      <c r="A171" s="148" t="s">
        <v>199</v>
      </c>
      <c r="B171" s="148">
        <v>925</v>
      </c>
      <c r="C171" s="148" t="s">
        <v>186</v>
      </c>
      <c r="D171" s="148" t="s">
        <v>183</v>
      </c>
      <c r="E171" s="148" t="s">
        <v>6</v>
      </c>
      <c r="F171" s="148" t="s">
        <v>244</v>
      </c>
      <c r="G171" s="148" t="s">
        <v>108</v>
      </c>
      <c r="H171" s="148" t="s">
        <v>52</v>
      </c>
      <c r="I171" s="148" t="s">
        <v>194</v>
      </c>
      <c r="J171" s="80">
        <v>18</v>
      </c>
      <c r="K171" s="80">
        <v>50</v>
      </c>
      <c r="L171" s="66">
        <v>50</v>
      </c>
    </row>
    <row r="172" spans="1:12" ht="13.5">
      <c r="A172" s="148" t="s">
        <v>201</v>
      </c>
      <c r="B172" s="148">
        <v>925</v>
      </c>
      <c r="C172" s="148" t="s">
        <v>186</v>
      </c>
      <c r="D172" s="148" t="s">
        <v>183</v>
      </c>
      <c r="E172" s="148" t="s">
        <v>6</v>
      </c>
      <c r="F172" s="148" t="s">
        <v>244</v>
      </c>
      <c r="G172" s="148" t="s">
        <v>108</v>
      </c>
      <c r="H172" s="148" t="s">
        <v>52</v>
      </c>
      <c r="I172" s="148" t="s">
        <v>196</v>
      </c>
      <c r="J172" s="80"/>
      <c r="K172" s="80"/>
      <c r="L172" s="66"/>
    </row>
    <row r="173" spans="1:12" s="57" customFormat="1" ht="13.5" hidden="1">
      <c r="A173" s="69" t="s">
        <v>231</v>
      </c>
      <c r="B173" s="62">
        <v>925</v>
      </c>
      <c r="C173" s="62" t="s">
        <v>176</v>
      </c>
      <c r="D173" s="62"/>
      <c r="E173" s="79" t="s">
        <v>241</v>
      </c>
      <c r="F173" s="79" t="s">
        <v>241</v>
      </c>
      <c r="G173" s="79"/>
      <c r="H173" s="79" t="s">
        <v>241</v>
      </c>
      <c r="I173" s="62" t="s">
        <v>241</v>
      </c>
      <c r="J173" s="110">
        <f aca="true" t="shared" si="16" ref="J173:L181">J174</f>
        <v>0</v>
      </c>
      <c r="K173" s="110">
        <f t="shared" si="16"/>
        <v>0</v>
      </c>
      <c r="L173" s="111">
        <f t="shared" si="16"/>
        <v>0</v>
      </c>
    </row>
    <row r="174" spans="1:12" s="58" customFormat="1" ht="14.25" hidden="1">
      <c r="A174" s="69" t="s">
        <v>230</v>
      </c>
      <c r="B174" s="64">
        <v>925</v>
      </c>
      <c r="C174" s="64" t="s">
        <v>176</v>
      </c>
      <c r="D174" s="64" t="s">
        <v>242</v>
      </c>
      <c r="E174" s="79" t="s">
        <v>241</v>
      </c>
      <c r="F174" s="79" t="s">
        <v>241</v>
      </c>
      <c r="G174" s="79"/>
      <c r="H174" s="79" t="s">
        <v>241</v>
      </c>
      <c r="I174" s="64" t="s">
        <v>241</v>
      </c>
      <c r="J174" s="112">
        <f t="shared" si="16"/>
        <v>0</v>
      </c>
      <c r="K174" s="112">
        <f t="shared" si="16"/>
        <v>0</v>
      </c>
      <c r="L174" s="113">
        <f t="shared" si="16"/>
        <v>0</v>
      </c>
    </row>
    <row r="175" spans="1:12" ht="41.25" hidden="1">
      <c r="A175" s="69" t="s">
        <v>35</v>
      </c>
      <c r="B175" s="63">
        <v>925</v>
      </c>
      <c r="C175" s="63" t="s">
        <v>176</v>
      </c>
      <c r="D175" s="63" t="s">
        <v>242</v>
      </c>
      <c r="E175" s="79" t="s">
        <v>6</v>
      </c>
      <c r="F175" s="79" t="s">
        <v>4</v>
      </c>
      <c r="G175" s="79"/>
      <c r="H175" s="79"/>
      <c r="I175" s="63"/>
      <c r="J175" s="108">
        <f t="shared" si="16"/>
        <v>0</v>
      </c>
      <c r="K175" s="108">
        <f t="shared" si="16"/>
        <v>0</v>
      </c>
      <c r="L175" s="109">
        <f t="shared" si="16"/>
        <v>0</v>
      </c>
    </row>
    <row r="176" spans="1:12" ht="41.25" hidden="1">
      <c r="A176" s="69" t="s">
        <v>34</v>
      </c>
      <c r="B176" s="63">
        <v>925</v>
      </c>
      <c r="C176" s="63" t="s">
        <v>176</v>
      </c>
      <c r="D176" s="63" t="s">
        <v>242</v>
      </c>
      <c r="E176" s="79" t="s">
        <v>6</v>
      </c>
      <c r="F176" s="79" t="s">
        <v>244</v>
      </c>
      <c r="G176" s="79" t="s">
        <v>108</v>
      </c>
      <c r="H176" s="79"/>
      <c r="I176" s="63"/>
      <c r="J176" s="108">
        <f>J180+J177</f>
        <v>0</v>
      </c>
      <c r="K176" s="108">
        <f>K180+K177</f>
        <v>0</v>
      </c>
      <c r="L176" s="109">
        <f>L180+L177</f>
        <v>0</v>
      </c>
    </row>
    <row r="177" spans="1:12" ht="27" hidden="1">
      <c r="A177" s="68" t="s">
        <v>288</v>
      </c>
      <c r="B177" s="63">
        <v>925</v>
      </c>
      <c r="C177" s="63" t="s">
        <v>176</v>
      </c>
      <c r="D177" s="63" t="s">
        <v>242</v>
      </c>
      <c r="E177" s="79" t="s">
        <v>6</v>
      </c>
      <c r="F177" s="79" t="s">
        <v>244</v>
      </c>
      <c r="G177" s="79" t="s">
        <v>108</v>
      </c>
      <c r="H177" s="79" t="s">
        <v>287</v>
      </c>
      <c r="I177" s="76" t="s">
        <v>241</v>
      </c>
      <c r="J177" s="114">
        <f>J178</f>
        <v>0</v>
      </c>
      <c r="K177" s="114">
        <f t="shared" si="16"/>
        <v>0</v>
      </c>
      <c r="L177" s="115">
        <f t="shared" si="16"/>
        <v>0</v>
      </c>
    </row>
    <row r="178" spans="1:12" ht="27" hidden="1">
      <c r="A178" s="68" t="s">
        <v>289</v>
      </c>
      <c r="B178" s="63">
        <v>925</v>
      </c>
      <c r="C178" s="63" t="s">
        <v>176</v>
      </c>
      <c r="D178" s="63" t="s">
        <v>242</v>
      </c>
      <c r="E178" s="79" t="s">
        <v>6</v>
      </c>
      <c r="F178" s="79" t="s">
        <v>244</v>
      </c>
      <c r="G178" s="79" t="s">
        <v>108</v>
      </c>
      <c r="H178" s="79" t="s">
        <v>286</v>
      </c>
      <c r="I178" s="76" t="s">
        <v>241</v>
      </c>
      <c r="J178" s="114">
        <f>J179</f>
        <v>0</v>
      </c>
      <c r="K178" s="114">
        <f t="shared" si="16"/>
        <v>0</v>
      </c>
      <c r="L178" s="115">
        <f t="shared" si="16"/>
        <v>0</v>
      </c>
    </row>
    <row r="179" spans="1:12" ht="18.75" customHeight="1" hidden="1">
      <c r="A179" s="69" t="s">
        <v>95</v>
      </c>
      <c r="B179" s="63">
        <v>925</v>
      </c>
      <c r="C179" s="63" t="s">
        <v>176</v>
      </c>
      <c r="D179" s="63" t="s">
        <v>242</v>
      </c>
      <c r="E179" s="79" t="s">
        <v>6</v>
      </c>
      <c r="F179" s="79" t="s">
        <v>244</v>
      </c>
      <c r="G179" s="79" t="s">
        <v>108</v>
      </c>
      <c r="H179" s="79" t="s">
        <v>292</v>
      </c>
      <c r="I179" s="63" t="s">
        <v>194</v>
      </c>
      <c r="J179" s="81"/>
      <c r="K179" s="81"/>
      <c r="L179" s="77"/>
    </row>
    <row r="180" spans="1:12" ht="41.25" hidden="1">
      <c r="A180" s="68" t="s">
        <v>121</v>
      </c>
      <c r="B180" s="63">
        <v>925</v>
      </c>
      <c r="C180" s="63" t="s">
        <v>176</v>
      </c>
      <c r="D180" s="63" t="s">
        <v>242</v>
      </c>
      <c r="E180" s="79" t="s">
        <v>6</v>
      </c>
      <c r="F180" s="79" t="s">
        <v>244</v>
      </c>
      <c r="G180" s="79" t="s">
        <v>108</v>
      </c>
      <c r="H180" s="79" t="s">
        <v>204</v>
      </c>
      <c r="I180" s="76" t="s">
        <v>241</v>
      </c>
      <c r="J180" s="117">
        <f t="shared" si="16"/>
        <v>0</v>
      </c>
      <c r="K180" s="117">
        <f t="shared" si="16"/>
        <v>0</v>
      </c>
      <c r="L180" s="118">
        <f t="shared" si="16"/>
        <v>0</v>
      </c>
    </row>
    <row r="181" spans="1:12" ht="69" hidden="1">
      <c r="A181" s="68" t="s">
        <v>128</v>
      </c>
      <c r="B181" s="63">
        <v>925</v>
      </c>
      <c r="C181" s="63" t="s">
        <v>176</v>
      </c>
      <c r="D181" s="63" t="s">
        <v>242</v>
      </c>
      <c r="E181" s="79" t="s">
        <v>6</v>
      </c>
      <c r="F181" s="79" t="s">
        <v>244</v>
      </c>
      <c r="G181" s="79" t="s">
        <v>108</v>
      </c>
      <c r="H181" s="79" t="s">
        <v>127</v>
      </c>
      <c r="I181" s="76" t="s">
        <v>241</v>
      </c>
      <c r="J181" s="117">
        <f t="shared" si="16"/>
        <v>0</v>
      </c>
      <c r="K181" s="117">
        <f t="shared" si="16"/>
        <v>0</v>
      </c>
      <c r="L181" s="118">
        <f t="shared" si="16"/>
        <v>0</v>
      </c>
    </row>
    <row r="182" spans="1:12" ht="13.5" hidden="1">
      <c r="A182" s="69" t="s">
        <v>95</v>
      </c>
      <c r="B182" s="63">
        <v>925</v>
      </c>
      <c r="C182" s="63" t="s">
        <v>176</v>
      </c>
      <c r="D182" s="63" t="s">
        <v>242</v>
      </c>
      <c r="E182" s="79" t="s">
        <v>6</v>
      </c>
      <c r="F182" s="79" t="s">
        <v>244</v>
      </c>
      <c r="G182" s="79" t="s">
        <v>108</v>
      </c>
      <c r="H182" s="79" t="s">
        <v>127</v>
      </c>
      <c r="I182" s="63" t="s">
        <v>120</v>
      </c>
      <c r="J182" s="81">
        <v>0</v>
      </c>
      <c r="K182" s="81">
        <v>0</v>
      </c>
      <c r="L182" s="77">
        <v>0</v>
      </c>
    </row>
    <row r="183" spans="1:12" ht="13.5">
      <c r="A183" s="208" t="s">
        <v>215</v>
      </c>
      <c r="B183" s="209">
        <v>925</v>
      </c>
      <c r="C183" s="209" t="s">
        <v>185</v>
      </c>
      <c r="D183" s="209"/>
      <c r="E183" s="210"/>
      <c r="F183" s="210"/>
      <c r="G183" s="210"/>
      <c r="H183" s="210" t="s">
        <v>241</v>
      </c>
      <c r="I183" s="209" t="s">
        <v>241</v>
      </c>
      <c r="J183" s="117">
        <f>J184+J216</f>
        <v>61.19</v>
      </c>
      <c r="K183" s="117">
        <f>K184+K216</f>
        <v>69.1</v>
      </c>
      <c r="L183" s="118">
        <f>L184+L216</f>
        <v>48.3</v>
      </c>
    </row>
    <row r="184" spans="1:12" ht="13.5">
      <c r="A184" s="208" t="s">
        <v>189</v>
      </c>
      <c r="B184" s="209">
        <v>925</v>
      </c>
      <c r="C184" s="209" t="s">
        <v>185</v>
      </c>
      <c r="D184" s="209" t="s">
        <v>242</v>
      </c>
      <c r="E184" s="210"/>
      <c r="F184" s="210" t="s">
        <v>241</v>
      </c>
      <c r="G184" s="210"/>
      <c r="H184" s="210" t="s">
        <v>241</v>
      </c>
      <c r="I184" s="209" t="s">
        <v>241</v>
      </c>
      <c r="J184" s="117">
        <f>J185</f>
        <v>61.19</v>
      </c>
      <c r="K184" s="117">
        <f aca="true" t="shared" si="17" ref="K184:L187">K185</f>
        <v>69.1</v>
      </c>
      <c r="L184" s="118">
        <f t="shared" si="17"/>
        <v>48.3</v>
      </c>
    </row>
    <row r="185" spans="1:12" ht="26.25">
      <c r="A185" s="148" t="s">
        <v>35</v>
      </c>
      <c r="B185" s="148">
        <v>925</v>
      </c>
      <c r="C185" s="148" t="s">
        <v>185</v>
      </c>
      <c r="D185" s="148" t="s">
        <v>242</v>
      </c>
      <c r="E185" s="148" t="s">
        <v>6</v>
      </c>
      <c r="F185" s="148" t="s">
        <v>4</v>
      </c>
      <c r="G185" s="148"/>
      <c r="H185" s="148" t="s">
        <v>241</v>
      </c>
      <c r="I185" s="148" t="s">
        <v>241</v>
      </c>
      <c r="J185" s="117">
        <f>J186</f>
        <v>61.19</v>
      </c>
      <c r="K185" s="117">
        <f t="shared" si="17"/>
        <v>69.1</v>
      </c>
      <c r="L185" s="118">
        <f t="shared" si="17"/>
        <v>48.3</v>
      </c>
    </row>
    <row r="186" spans="1:12" ht="39">
      <c r="A186" s="148" t="s">
        <v>34</v>
      </c>
      <c r="B186" s="148">
        <v>925</v>
      </c>
      <c r="C186" s="148" t="s">
        <v>185</v>
      </c>
      <c r="D186" s="148" t="s">
        <v>242</v>
      </c>
      <c r="E186" s="148" t="s">
        <v>6</v>
      </c>
      <c r="F186" s="148" t="s">
        <v>244</v>
      </c>
      <c r="G186" s="148" t="s">
        <v>108</v>
      </c>
      <c r="H186" s="148" t="s">
        <v>241</v>
      </c>
      <c r="I186" s="148" t="s">
        <v>241</v>
      </c>
      <c r="J186" s="114">
        <f>J187</f>
        <v>61.19</v>
      </c>
      <c r="K186" s="114">
        <f t="shared" si="17"/>
        <v>69.1</v>
      </c>
      <c r="L186" s="115">
        <f t="shared" si="17"/>
        <v>48.3</v>
      </c>
    </row>
    <row r="187" spans="1:12" ht="26.25">
      <c r="A187" s="148" t="s">
        <v>165</v>
      </c>
      <c r="B187" s="148">
        <v>925</v>
      </c>
      <c r="C187" s="148" t="s">
        <v>185</v>
      </c>
      <c r="D187" s="148" t="s">
        <v>242</v>
      </c>
      <c r="E187" s="148" t="s">
        <v>6</v>
      </c>
      <c r="F187" s="148" t="s">
        <v>244</v>
      </c>
      <c r="G187" s="148" t="s">
        <v>108</v>
      </c>
      <c r="H187" s="148" t="s">
        <v>18</v>
      </c>
      <c r="I187" s="148" t="s">
        <v>241</v>
      </c>
      <c r="J187" s="114">
        <f>J188</f>
        <v>61.19</v>
      </c>
      <c r="K187" s="114">
        <f t="shared" si="17"/>
        <v>69.1</v>
      </c>
      <c r="L187" s="115">
        <f t="shared" si="17"/>
        <v>48.3</v>
      </c>
    </row>
    <row r="188" spans="1:12" ht="13.5">
      <c r="A188" s="148" t="s">
        <v>164</v>
      </c>
      <c r="B188" s="148">
        <v>925</v>
      </c>
      <c r="C188" s="148" t="s">
        <v>185</v>
      </c>
      <c r="D188" s="148" t="s">
        <v>242</v>
      </c>
      <c r="E188" s="148" t="s">
        <v>6</v>
      </c>
      <c r="F188" s="148" t="s">
        <v>244</v>
      </c>
      <c r="G188" s="148" t="s">
        <v>108</v>
      </c>
      <c r="H188" s="148" t="s">
        <v>17</v>
      </c>
      <c r="I188" s="148"/>
      <c r="J188" s="114">
        <f>J190</f>
        <v>61.19</v>
      </c>
      <c r="K188" s="114">
        <f>K190</f>
        <v>69.1</v>
      </c>
      <c r="L188" s="115">
        <f>L190</f>
        <v>48.3</v>
      </c>
    </row>
    <row r="189" spans="1:12" ht="13.5">
      <c r="A189" s="148" t="s">
        <v>372</v>
      </c>
      <c r="B189" s="148">
        <v>925</v>
      </c>
      <c r="C189" s="148" t="s">
        <v>185</v>
      </c>
      <c r="D189" s="148" t="s">
        <v>242</v>
      </c>
      <c r="E189" s="148" t="s">
        <v>6</v>
      </c>
      <c r="F189" s="148" t="s">
        <v>244</v>
      </c>
      <c r="G189" s="148" t="s">
        <v>108</v>
      </c>
      <c r="H189" s="148" t="s">
        <v>17</v>
      </c>
      <c r="I189" s="148" t="s">
        <v>373</v>
      </c>
      <c r="J189" s="114">
        <f>J190</f>
        <v>61.19</v>
      </c>
      <c r="K189" s="114">
        <f>K190</f>
        <v>69.1</v>
      </c>
      <c r="L189" s="115">
        <f>L190</f>
        <v>48.3</v>
      </c>
    </row>
    <row r="190" spans="1:12" ht="13.5">
      <c r="A190" s="148" t="s">
        <v>200</v>
      </c>
      <c r="B190" s="148">
        <v>925</v>
      </c>
      <c r="C190" s="148" t="s">
        <v>185</v>
      </c>
      <c r="D190" s="148" t="s">
        <v>242</v>
      </c>
      <c r="E190" s="148" t="s">
        <v>6</v>
      </c>
      <c r="F190" s="148" t="s">
        <v>244</v>
      </c>
      <c r="G190" s="148" t="s">
        <v>108</v>
      </c>
      <c r="H190" s="148" t="s">
        <v>17</v>
      </c>
      <c r="I190" s="148" t="s">
        <v>197</v>
      </c>
      <c r="J190" s="81">
        <f>прил4!I100</f>
        <v>61.19</v>
      </c>
      <c r="K190" s="81">
        <v>69.1</v>
      </c>
      <c r="L190" s="77">
        <f>71.3-23</f>
        <v>48.3</v>
      </c>
    </row>
    <row r="191" spans="1:12" ht="27">
      <c r="A191" s="69" t="s">
        <v>143</v>
      </c>
      <c r="B191" s="62">
        <v>925</v>
      </c>
      <c r="C191" s="62" t="s">
        <v>214</v>
      </c>
      <c r="D191" s="62"/>
      <c r="E191" s="79"/>
      <c r="F191" s="79"/>
      <c r="G191" s="79"/>
      <c r="H191" s="79"/>
      <c r="I191" s="62"/>
      <c r="J191" s="114">
        <f aca="true" t="shared" si="18" ref="J191:L193">J192</f>
        <v>0.1</v>
      </c>
      <c r="K191" s="114">
        <f t="shared" si="18"/>
        <v>0.1</v>
      </c>
      <c r="L191" s="115">
        <f t="shared" si="18"/>
        <v>0.1</v>
      </c>
    </row>
    <row r="192" spans="1:12" ht="14.25">
      <c r="A192" s="148" t="s">
        <v>28</v>
      </c>
      <c r="B192" s="148">
        <v>925</v>
      </c>
      <c r="C192" s="148" t="s">
        <v>214</v>
      </c>
      <c r="D192" s="148" t="s">
        <v>242</v>
      </c>
      <c r="E192" s="148"/>
      <c r="F192" s="148"/>
      <c r="G192" s="148"/>
      <c r="H192" s="148"/>
      <c r="I192" s="148"/>
      <c r="J192" s="112">
        <f t="shared" si="18"/>
        <v>0.1</v>
      </c>
      <c r="K192" s="112">
        <f t="shared" si="18"/>
        <v>0.1</v>
      </c>
      <c r="L192" s="113">
        <f t="shared" si="18"/>
        <v>0.1</v>
      </c>
    </row>
    <row r="193" spans="1:12" ht="26.25">
      <c r="A193" s="148" t="s">
        <v>35</v>
      </c>
      <c r="B193" s="148">
        <v>925</v>
      </c>
      <c r="C193" s="148" t="s">
        <v>214</v>
      </c>
      <c r="D193" s="148" t="s">
        <v>242</v>
      </c>
      <c r="E193" s="148" t="s">
        <v>6</v>
      </c>
      <c r="F193" s="148" t="s">
        <v>4</v>
      </c>
      <c r="G193" s="148"/>
      <c r="H193" s="148"/>
      <c r="I193" s="148"/>
      <c r="J193" s="108">
        <f t="shared" si="18"/>
        <v>0.1</v>
      </c>
      <c r="K193" s="108">
        <f t="shared" si="18"/>
        <v>0.1</v>
      </c>
      <c r="L193" s="109">
        <f t="shared" si="18"/>
        <v>0.1</v>
      </c>
    </row>
    <row r="194" spans="1:12" ht="39">
      <c r="A194" s="148" t="s">
        <v>34</v>
      </c>
      <c r="B194" s="148">
        <v>925</v>
      </c>
      <c r="C194" s="148" t="s">
        <v>214</v>
      </c>
      <c r="D194" s="148" t="s">
        <v>242</v>
      </c>
      <c r="E194" s="148" t="s">
        <v>6</v>
      </c>
      <c r="F194" s="148" t="s">
        <v>244</v>
      </c>
      <c r="G194" s="148" t="s">
        <v>242</v>
      </c>
      <c r="H194" s="148"/>
      <c r="I194" s="148"/>
      <c r="J194" s="108">
        <f>J196</f>
        <v>0.1</v>
      </c>
      <c r="K194" s="108">
        <f>K196</f>
        <v>0.1</v>
      </c>
      <c r="L194" s="109">
        <f>L196</f>
        <v>0.1</v>
      </c>
    </row>
    <row r="195" spans="1:12" ht="13.5">
      <c r="A195" s="148" t="s">
        <v>222</v>
      </c>
      <c r="B195" s="148">
        <v>925</v>
      </c>
      <c r="C195" s="148" t="s">
        <v>214</v>
      </c>
      <c r="D195" s="148" t="s">
        <v>242</v>
      </c>
      <c r="E195" s="148" t="s">
        <v>6</v>
      </c>
      <c r="F195" s="148" t="s">
        <v>244</v>
      </c>
      <c r="G195" s="148" t="s">
        <v>242</v>
      </c>
      <c r="H195" s="148" t="s">
        <v>109</v>
      </c>
      <c r="I195" s="148"/>
      <c r="J195" s="108">
        <f>J196</f>
        <v>0.1</v>
      </c>
      <c r="K195" s="108">
        <f>K196</f>
        <v>0.1</v>
      </c>
      <c r="L195" s="109">
        <f>L196</f>
        <v>0.1</v>
      </c>
    </row>
    <row r="196" spans="1:12" ht="13.5">
      <c r="A196" s="148" t="s">
        <v>115</v>
      </c>
      <c r="B196" s="148">
        <v>925</v>
      </c>
      <c r="C196" s="148" t="s">
        <v>214</v>
      </c>
      <c r="D196" s="148" t="s">
        <v>242</v>
      </c>
      <c r="E196" s="148" t="s">
        <v>6</v>
      </c>
      <c r="F196" s="148" t="s">
        <v>244</v>
      </c>
      <c r="G196" s="148" t="s">
        <v>242</v>
      </c>
      <c r="H196" s="148" t="s">
        <v>187</v>
      </c>
      <c r="I196" s="148" t="s">
        <v>241</v>
      </c>
      <c r="J196" s="108">
        <f>J198</f>
        <v>0.1</v>
      </c>
      <c r="K196" s="108">
        <f>K198</f>
        <v>0.1</v>
      </c>
      <c r="L196" s="109">
        <f>L198</f>
        <v>0.1</v>
      </c>
    </row>
    <row r="197" spans="1:12" ht="13.5">
      <c r="A197" s="148" t="s">
        <v>374</v>
      </c>
      <c r="B197" s="148">
        <v>925</v>
      </c>
      <c r="C197" s="148" t="s">
        <v>214</v>
      </c>
      <c r="D197" s="148" t="s">
        <v>242</v>
      </c>
      <c r="E197" s="148" t="s">
        <v>6</v>
      </c>
      <c r="F197" s="148" t="s">
        <v>244</v>
      </c>
      <c r="G197" s="148" t="s">
        <v>242</v>
      </c>
      <c r="H197" s="148" t="s">
        <v>187</v>
      </c>
      <c r="I197" s="148" t="s">
        <v>375</v>
      </c>
      <c r="J197" s="108">
        <f>J198</f>
        <v>0.1</v>
      </c>
      <c r="K197" s="108">
        <f>K198</f>
        <v>0.1</v>
      </c>
      <c r="L197" s="109">
        <f>L198</f>
        <v>0.1</v>
      </c>
    </row>
    <row r="198" spans="1:12" ht="13.5">
      <c r="A198" s="148" t="s">
        <v>115</v>
      </c>
      <c r="B198" s="148">
        <v>925</v>
      </c>
      <c r="C198" s="148" t="s">
        <v>214</v>
      </c>
      <c r="D198" s="148" t="s">
        <v>242</v>
      </c>
      <c r="E198" s="148" t="s">
        <v>6</v>
      </c>
      <c r="F198" s="148" t="s">
        <v>244</v>
      </c>
      <c r="G198" s="148" t="s">
        <v>242</v>
      </c>
      <c r="H198" s="148" t="s">
        <v>187</v>
      </c>
      <c r="I198" s="148">
        <v>730</v>
      </c>
      <c r="J198" s="80">
        <v>0.1</v>
      </c>
      <c r="K198" s="80">
        <v>0.1</v>
      </c>
      <c r="L198" s="66">
        <v>0.1</v>
      </c>
    </row>
    <row r="199" spans="1:12" ht="13.5">
      <c r="A199" s="161" t="s">
        <v>357</v>
      </c>
      <c r="B199" s="162">
        <v>925</v>
      </c>
      <c r="C199" s="162">
        <v>99</v>
      </c>
      <c r="D199" s="162"/>
      <c r="E199" s="162"/>
      <c r="F199" s="162"/>
      <c r="G199" s="162"/>
      <c r="H199" s="162" t="s">
        <v>241</v>
      </c>
      <c r="I199" s="62"/>
      <c r="J199" s="114">
        <f aca="true" t="shared" si="19" ref="J199:L201">J200</f>
        <v>0</v>
      </c>
      <c r="K199" s="114">
        <f t="shared" si="19"/>
        <v>11.7</v>
      </c>
      <c r="L199" s="115">
        <f t="shared" si="19"/>
        <v>24</v>
      </c>
    </row>
    <row r="200" spans="1:12" ht="14.25">
      <c r="A200" s="148" t="s">
        <v>358</v>
      </c>
      <c r="B200" s="148">
        <v>925</v>
      </c>
      <c r="C200" s="148">
        <v>99</v>
      </c>
      <c r="D200" s="148">
        <v>99</v>
      </c>
      <c r="E200" s="148"/>
      <c r="F200" s="148"/>
      <c r="G200" s="148"/>
      <c r="H200" s="148"/>
      <c r="I200" s="148"/>
      <c r="J200" s="112">
        <f t="shared" si="19"/>
        <v>0</v>
      </c>
      <c r="K200" s="112">
        <f t="shared" si="19"/>
        <v>11.7</v>
      </c>
      <c r="L200" s="113">
        <f t="shared" si="19"/>
        <v>24</v>
      </c>
    </row>
    <row r="201" spans="1:12" ht="26.25">
      <c r="A201" s="148" t="s">
        <v>35</v>
      </c>
      <c r="B201" s="148">
        <v>925</v>
      </c>
      <c r="C201" s="148">
        <v>99</v>
      </c>
      <c r="D201" s="148">
        <v>99</v>
      </c>
      <c r="E201" s="148">
        <v>89</v>
      </c>
      <c r="F201" s="148" t="s">
        <v>4</v>
      </c>
      <c r="G201" s="148"/>
      <c r="H201" s="148"/>
      <c r="I201" s="148"/>
      <c r="J201" s="108">
        <f t="shared" si="19"/>
        <v>0</v>
      </c>
      <c r="K201" s="108">
        <f t="shared" si="19"/>
        <v>11.7</v>
      </c>
      <c r="L201" s="109">
        <f t="shared" si="19"/>
        <v>24</v>
      </c>
    </row>
    <row r="202" spans="1:12" ht="39">
      <c r="A202" s="148" t="s">
        <v>34</v>
      </c>
      <c r="B202" s="148">
        <v>925</v>
      </c>
      <c r="C202" s="148">
        <v>99</v>
      </c>
      <c r="D202" s="148">
        <v>99</v>
      </c>
      <c r="E202" s="148">
        <v>89</v>
      </c>
      <c r="F202" s="148">
        <v>1</v>
      </c>
      <c r="G202" s="148" t="s">
        <v>108</v>
      </c>
      <c r="H202" s="148"/>
      <c r="I202" s="148"/>
      <c r="J202" s="108">
        <f>J204</f>
        <v>0</v>
      </c>
      <c r="K202" s="108">
        <f>K204</f>
        <v>11.7</v>
      </c>
      <c r="L202" s="109">
        <f>L204</f>
        <v>24</v>
      </c>
    </row>
    <row r="203" spans="1:12" ht="13.5">
      <c r="A203" s="148" t="s">
        <v>358</v>
      </c>
      <c r="B203" s="148">
        <v>925</v>
      </c>
      <c r="C203" s="148">
        <v>99</v>
      </c>
      <c r="D203" s="148">
        <v>99</v>
      </c>
      <c r="E203" s="148">
        <v>89</v>
      </c>
      <c r="F203" s="148">
        <v>1</v>
      </c>
      <c r="G203" s="148" t="s">
        <v>108</v>
      </c>
      <c r="H203" s="148">
        <v>41990</v>
      </c>
      <c r="I203" s="148"/>
      <c r="J203" s="108">
        <f aca="true" t="shared" si="20" ref="J203:L204">J204</f>
        <v>0</v>
      </c>
      <c r="K203" s="108">
        <f t="shared" si="20"/>
        <v>11.7</v>
      </c>
      <c r="L203" s="109">
        <f t="shared" si="20"/>
        <v>24</v>
      </c>
    </row>
    <row r="204" spans="1:12" ht="26.25">
      <c r="A204" s="148" t="s">
        <v>348</v>
      </c>
      <c r="B204" s="148">
        <v>925</v>
      </c>
      <c r="C204" s="148">
        <v>99</v>
      </c>
      <c r="D204" s="148">
        <v>99</v>
      </c>
      <c r="E204" s="148">
        <v>89</v>
      </c>
      <c r="F204" s="148">
        <v>1</v>
      </c>
      <c r="G204" s="148" t="s">
        <v>108</v>
      </c>
      <c r="H204" s="148">
        <v>41990</v>
      </c>
      <c r="I204" s="148" t="s">
        <v>194</v>
      </c>
      <c r="J204" s="108">
        <f t="shared" si="20"/>
        <v>0</v>
      </c>
      <c r="K204" s="108">
        <f t="shared" si="20"/>
        <v>11.7</v>
      </c>
      <c r="L204" s="109">
        <f t="shared" si="20"/>
        <v>24</v>
      </c>
    </row>
    <row r="205" spans="1:12" ht="27" thickBot="1">
      <c r="A205" s="148" t="s">
        <v>199</v>
      </c>
      <c r="B205" s="148">
        <v>925</v>
      </c>
      <c r="C205" s="148">
        <v>99</v>
      </c>
      <c r="D205" s="148">
        <v>99</v>
      </c>
      <c r="E205" s="148">
        <v>89</v>
      </c>
      <c r="F205" s="148">
        <v>1</v>
      </c>
      <c r="G205" s="148" t="s">
        <v>108</v>
      </c>
      <c r="H205" s="148">
        <v>41990</v>
      </c>
      <c r="I205" s="148" t="s">
        <v>359</v>
      </c>
      <c r="J205" s="82">
        <v>0</v>
      </c>
      <c r="K205" s="82">
        <v>11.7</v>
      </c>
      <c r="L205" s="67">
        <v>24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A13:H13 J110:L110 J85:L85 J14:L14 J154:L154 J93:L98 J76:L76">
    <cfRule type="expression" priority="14" dxfId="19" stopIfTrue="1">
      <formula>$C13=""</formula>
    </cfRule>
    <cfRule type="expression" priority="15" dxfId="20" stopIfTrue="1">
      <formula>$D13&lt;&gt;""</formula>
    </cfRule>
  </conditionalFormatting>
  <conditionalFormatting sqref="J76:L76">
    <cfRule type="expression" priority="6" dxfId="19" stopIfTrue="1">
      <formula>$C76=""</formula>
    </cfRule>
    <cfRule type="expression" priority="7" dxfId="20" stopIfTrue="1">
      <formula>$D76&lt;&gt;""</formula>
    </cfRule>
  </conditionalFormatting>
  <conditionalFormatting sqref="A13:H13 J125:L125 J101:L101 J14:L14 J173:L173 I111:L111 I92:L92">
    <cfRule type="expression" priority="1" dxfId="19" stopIfTrue="1">
      <formula>$C13=""</formula>
    </cfRule>
    <cfRule type="expression" priority="2" dxfId="20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Zeros="0" zoomScale="90" zoomScaleNormal="90" zoomScalePageLayoutView="0" workbookViewId="0" topLeftCell="A10">
      <selection activeCell="A1" sqref="A1:L158"/>
    </sheetView>
  </sheetViews>
  <sheetFormatPr defaultColWidth="9.125" defaultRowHeight="12.75"/>
  <cols>
    <col min="1" max="1" width="66.875" style="23" customWidth="1"/>
    <col min="2" max="2" width="3.625" style="24" customWidth="1"/>
    <col min="3" max="3" width="3.375" style="24" customWidth="1"/>
    <col min="4" max="4" width="4.00390625" style="23" bestFit="1" customWidth="1"/>
    <col min="5" max="5" width="7.125" style="23" customWidth="1"/>
    <col min="6" max="6" width="5.00390625" style="23" bestFit="1" customWidth="1"/>
    <col min="7" max="7" width="4.50390625" style="23" bestFit="1" customWidth="1"/>
    <col min="8" max="8" width="5.625" style="23" customWidth="1"/>
    <col min="9" max="9" width="9.50390625" style="25" customWidth="1"/>
    <col min="10" max="10" width="16.625" style="25" customWidth="1"/>
    <col min="11" max="11" width="17.00390625" style="25" customWidth="1"/>
    <col min="12" max="16384" width="9.125" style="18" customWidth="1"/>
  </cols>
  <sheetData>
    <row r="1" ht="23.25" customHeight="1">
      <c r="I1" s="21" t="s">
        <v>188</v>
      </c>
    </row>
    <row r="2" spans="9:11" ht="26.25" customHeight="1" hidden="1">
      <c r="I2" s="230" t="str">
        <f>прил5!H2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J2" s="226"/>
      <c r="K2" s="226"/>
    </row>
    <row r="3" spans="9:11" ht="12" hidden="1">
      <c r="I3" s="226"/>
      <c r="J3" s="226"/>
      <c r="K3" s="226"/>
    </row>
    <row r="4" spans="9:11" ht="12" hidden="1">
      <c r="I4" s="226"/>
      <c r="J4" s="226"/>
      <c r="K4" s="226"/>
    </row>
    <row r="5" spans="9:11" ht="12" hidden="1">
      <c r="I5" s="226"/>
      <c r="J5" s="226"/>
      <c r="K5" s="226"/>
    </row>
    <row r="6" spans="2:11" ht="18" hidden="1">
      <c r="B6" s="21"/>
      <c r="I6" s="226"/>
      <c r="J6" s="226"/>
      <c r="K6" s="226"/>
    </row>
    <row r="7" spans="2:11" ht="243" customHeight="1">
      <c r="B7" s="21"/>
      <c r="C7" s="21"/>
      <c r="I7" s="226"/>
      <c r="J7" s="226"/>
      <c r="K7" s="226"/>
    </row>
    <row r="8" spans="1:12" s="42" customFormat="1" ht="128.25" customHeight="1">
      <c r="A8" s="231" t="s">
        <v>380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10" spans="1:12" ht="12.75">
      <c r="A10" s="250" t="s">
        <v>235</v>
      </c>
      <c r="B10" s="250" t="s">
        <v>334</v>
      </c>
      <c r="C10" s="250"/>
      <c r="D10" s="250"/>
      <c r="E10" s="250"/>
      <c r="F10" s="250" t="s">
        <v>240</v>
      </c>
      <c r="G10" s="251" t="s">
        <v>237</v>
      </c>
      <c r="H10" s="251" t="s">
        <v>335</v>
      </c>
      <c r="I10" s="251" t="s">
        <v>236</v>
      </c>
      <c r="J10" s="250" t="s">
        <v>336</v>
      </c>
      <c r="K10" s="250"/>
      <c r="L10" s="250"/>
    </row>
    <row r="11" spans="1:12" ht="12.75">
      <c r="A11" s="250" t="s">
        <v>241</v>
      </c>
      <c r="B11" s="250" t="s">
        <v>241</v>
      </c>
      <c r="C11" s="250"/>
      <c r="D11" s="250"/>
      <c r="E11" s="250"/>
      <c r="F11" s="250" t="s">
        <v>241</v>
      </c>
      <c r="G11" s="251" t="s">
        <v>241</v>
      </c>
      <c r="H11" s="251" t="s">
        <v>241</v>
      </c>
      <c r="I11" s="251" t="s">
        <v>241</v>
      </c>
      <c r="J11" s="142" t="s">
        <v>293</v>
      </c>
      <c r="K11" s="142" t="s">
        <v>317</v>
      </c>
      <c r="L11" s="142" t="s">
        <v>355</v>
      </c>
    </row>
    <row r="12" spans="1:12" ht="12.75">
      <c r="A12" s="143" t="s">
        <v>244</v>
      </c>
      <c r="B12" s="143" t="s">
        <v>285</v>
      </c>
      <c r="C12" s="143" t="s">
        <v>337</v>
      </c>
      <c r="D12" s="143" t="s">
        <v>338</v>
      </c>
      <c r="E12" s="143" t="s">
        <v>339</v>
      </c>
      <c r="F12" s="143" t="s">
        <v>340</v>
      </c>
      <c r="G12" s="141" t="s">
        <v>341</v>
      </c>
      <c r="H12" s="141" t="s">
        <v>342</v>
      </c>
      <c r="I12" s="141" t="s">
        <v>343</v>
      </c>
      <c r="J12" s="143" t="s">
        <v>185</v>
      </c>
      <c r="K12" s="143" t="s">
        <v>177</v>
      </c>
      <c r="L12" s="143" t="s">
        <v>344</v>
      </c>
    </row>
    <row r="13" spans="1:12" ht="12.75">
      <c r="A13" s="144" t="s">
        <v>178</v>
      </c>
      <c r="B13" s="144"/>
      <c r="C13" s="144"/>
      <c r="D13" s="144"/>
      <c r="E13" s="144"/>
      <c r="F13" s="144"/>
      <c r="G13" s="145"/>
      <c r="H13" s="145"/>
      <c r="I13" s="145"/>
      <c r="J13" s="146">
        <f>прил5!J13</f>
        <v>1160.08</v>
      </c>
      <c r="K13" s="146">
        <f>прил5!K13</f>
        <v>798.0900000000001</v>
      </c>
      <c r="L13" s="146">
        <f>прил5!L13</f>
        <v>803.99</v>
      </c>
    </row>
    <row r="14" spans="1:12" ht="26.25">
      <c r="A14" s="153" t="s">
        <v>377</v>
      </c>
      <c r="B14" s="153">
        <v>65</v>
      </c>
      <c r="C14" s="153">
        <v>1</v>
      </c>
      <c r="D14" s="153"/>
      <c r="E14" s="153"/>
      <c r="F14" s="153"/>
      <c r="G14" s="153"/>
      <c r="H14" s="153"/>
      <c r="I14" s="153"/>
      <c r="J14" s="154">
        <f>J15+J23</f>
        <v>336.1</v>
      </c>
      <c r="K14" s="154">
        <f>K15+K23</f>
        <v>132.7</v>
      </c>
      <c r="L14" s="154">
        <f>L15+L23</f>
        <v>132.7</v>
      </c>
    </row>
    <row r="15" spans="1:12" ht="12.75">
      <c r="A15" s="148" t="s">
        <v>347</v>
      </c>
      <c r="B15" s="145">
        <v>65</v>
      </c>
      <c r="C15" s="145">
        <v>1</v>
      </c>
      <c r="D15" s="145" t="s">
        <v>108</v>
      </c>
      <c r="E15" s="145"/>
      <c r="F15" s="145"/>
      <c r="G15" s="149"/>
      <c r="H15" s="149"/>
      <c r="I15" s="149"/>
      <c r="J15" s="147">
        <f>J16</f>
        <v>310.1</v>
      </c>
      <c r="K15" s="147">
        <f>K16</f>
        <v>132.7</v>
      </c>
      <c r="L15" s="147">
        <f>L16</f>
        <v>132.7</v>
      </c>
    </row>
    <row r="16" spans="1:12" ht="12.75">
      <c r="A16" s="148" t="s">
        <v>222</v>
      </c>
      <c r="B16" s="148">
        <v>65</v>
      </c>
      <c r="C16" s="148">
        <v>1</v>
      </c>
      <c r="D16" s="152" t="s">
        <v>108</v>
      </c>
      <c r="E16" s="145">
        <v>41000</v>
      </c>
      <c r="F16" s="145"/>
      <c r="G16" s="145"/>
      <c r="H16" s="145"/>
      <c r="I16" s="145"/>
      <c r="J16" s="147">
        <f aca="true" t="shared" si="0" ref="J16:L21">J17</f>
        <v>310.1</v>
      </c>
      <c r="K16" s="147">
        <f t="shared" si="0"/>
        <v>132.7</v>
      </c>
      <c r="L16" s="147">
        <f t="shared" si="0"/>
        <v>132.7</v>
      </c>
    </row>
    <row r="17" spans="1:12" ht="26.25">
      <c r="A17" s="148" t="s">
        <v>212</v>
      </c>
      <c r="B17" s="148">
        <v>65</v>
      </c>
      <c r="C17" s="148">
        <v>1</v>
      </c>
      <c r="D17" s="152" t="s">
        <v>108</v>
      </c>
      <c r="E17" s="148">
        <v>41150</v>
      </c>
      <c r="F17" s="145"/>
      <c r="G17" s="145"/>
      <c r="H17" s="145"/>
      <c r="I17" s="145"/>
      <c r="J17" s="147">
        <f>J18</f>
        <v>310.1</v>
      </c>
      <c r="K17" s="147">
        <f t="shared" si="0"/>
        <v>132.7</v>
      </c>
      <c r="L17" s="147">
        <f t="shared" si="0"/>
        <v>132.7</v>
      </c>
    </row>
    <row r="18" spans="1:12" ht="39">
      <c r="A18" s="148" t="s">
        <v>346</v>
      </c>
      <c r="B18" s="148">
        <v>65</v>
      </c>
      <c r="C18" s="148">
        <v>1</v>
      </c>
      <c r="D18" s="152" t="s">
        <v>108</v>
      </c>
      <c r="E18" s="148">
        <v>41150</v>
      </c>
      <c r="F18" s="148">
        <v>100</v>
      </c>
      <c r="G18" s="148"/>
      <c r="H18" s="148"/>
      <c r="I18" s="148"/>
      <c r="J18" s="150">
        <f>J19</f>
        <v>310.1</v>
      </c>
      <c r="K18" s="150">
        <f t="shared" si="0"/>
        <v>132.7</v>
      </c>
      <c r="L18" s="150">
        <f t="shared" si="0"/>
        <v>132.7</v>
      </c>
    </row>
    <row r="19" spans="1:12" ht="20.25" customHeight="1">
      <c r="A19" s="148" t="s">
        <v>198</v>
      </c>
      <c r="B19" s="148">
        <v>65</v>
      </c>
      <c r="C19" s="148">
        <v>1</v>
      </c>
      <c r="D19" s="152" t="s">
        <v>108</v>
      </c>
      <c r="E19" s="148">
        <v>41150</v>
      </c>
      <c r="F19" s="148">
        <v>120</v>
      </c>
      <c r="G19" s="148"/>
      <c r="H19" s="148"/>
      <c r="I19" s="148"/>
      <c r="J19" s="150">
        <f>J20</f>
        <v>310.1</v>
      </c>
      <c r="K19" s="150">
        <f t="shared" si="0"/>
        <v>132.7</v>
      </c>
      <c r="L19" s="150">
        <f t="shared" si="0"/>
        <v>132.7</v>
      </c>
    </row>
    <row r="20" spans="1:12" ht="12.75">
      <c r="A20" s="148" t="s">
        <v>267</v>
      </c>
      <c r="B20" s="148">
        <v>65</v>
      </c>
      <c r="C20" s="148">
        <v>1</v>
      </c>
      <c r="D20" s="152" t="s">
        <v>108</v>
      </c>
      <c r="E20" s="148">
        <v>41150</v>
      </c>
      <c r="F20" s="148">
        <v>120</v>
      </c>
      <c r="G20" s="152" t="s">
        <v>242</v>
      </c>
      <c r="H20" s="151"/>
      <c r="I20" s="151"/>
      <c r="J20" s="150">
        <f t="shared" si="0"/>
        <v>310.1</v>
      </c>
      <c r="K20" s="150">
        <f t="shared" si="0"/>
        <v>132.7</v>
      </c>
      <c r="L20" s="150">
        <f t="shared" si="0"/>
        <v>132.7</v>
      </c>
    </row>
    <row r="21" spans="1:12" ht="26.25">
      <c r="A21" s="148" t="s">
        <v>233</v>
      </c>
      <c r="B21" s="148">
        <v>65</v>
      </c>
      <c r="C21" s="148">
        <v>1</v>
      </c>
      <c r="D21" s="152" t="s">
        <v>108</v>
      </c>
      <c r="E21" s="148">
        <v>41150</v>
      </c>
      <c r="F21" s="148">
        <v>120</v>
      </c>
      <c r="G21" s="152" t="s">
        <v>242</v>
      </c>
      <c r="H21" s="152" t="s">
        <v>184</v>
      </c>
      <c r="I21" s="148"/>
      <c r="J21" s="150">
        <f t="shared" si="0"/>
        <v>310.1</v>
      </c>
      <c r="K21" s="150">
        <f t="shared" si="0"/>
        <v>132.7</v>
      </c>
      <c r="L21" s="150">
        <f t="shared" si="0"/>
        <v>132.7</v>
      </c>
    </row>
    <row r="22" spans="1:12" ht="12.75">
      <c r="A22" s="155" t="s">
        <v>378</v>
      </c>
      <c r="B22" s="155">
        <v>65</v>
      </c>
      <c r="C22" s="155">
        <v>1</v>
      </c>
      <c r="D22" s="156" t="s">
        <v>108</v>
      </c>
      <c r="E22" s="155">
        <v>41150</v>
      </c>
      <c r="F22" s="155">
        <v>120</v>
      </c>
      <c r="G22" s="156" t="s">
        <v>242</v>
      </c>
      <c r="H22" s="156" t="s">
        <v>184</v>
      </c>
      <c r="I22" s="155">
        <v>925</v>
      </c>
      <c r="J22" s="157">
        <f>прил5!J20</f>
        <v>310.1</v>
      </c>
      <c r="K22" s="157">
        <f>прил5!K20</f>
        <v>132.7</v>
      </c>
      <c r="L22" s="157">
        <f>прил5!L20</f>
        <v>132.7</v>
      </c>
    </row>
    <row r="23" spans="1:12" ht="12.75" hidden="1">
      <c r="A23" s="148" t="s">
        <v>347</v>
      </c>
      <c r="B23" s="145">
        <v>65</v>
      </c>
      <c r="C23" s="145">
        <v>1</v>
      </c>
      <c r="D23" s="145" t="s">
        <v>108</v>
      </c>
      <c r="E23" s="145"/>
      <c r="F23" s="145"/>
      <c r="G23" s="149"/>
      <c r="H23" s="149"/>
      <c r="I23" s="149"/>
      <c r="J23" s="147">
        <f>J24</f>
        <v>26</v>
      </c>
      <c r="K23" s="147">
        <f>K24</f>
        <v>0</v>
      </c>
      <c r="L23" s="147">
        <f>L24</f>
        <v>0</v>
      </c>
    </row>
    <row r="24" spans="1:12" ht="26.25" hidden="1">
      <c r="A24" s="148" t="s">
        <v>121</v>
      </c>
      <c r="B24" s="148">
        <v>65</v>
      </c>
      <c r="C24" s="148">
        <v>1</v>
      </c>
      <c r="D24" s="152" t="s">
        <v>108</v>
      </c>
      <c r="E24" s="145">
        <v>44205</v>
      </c>
      <c r="F24" s="145"/>
      <c r="G24" s="145"/>
      <c r="H24" s="145"/>
      <c r="I24" s="145"/>
      <c r="J24" s="147">
        <f>J25</f>
        <v>26</v>
      </c>
      <c r="K24" s="147">
        <f aca="true" t="shared" si="1" ref="J24:L28">K25</f>
        <v>0</v>
      </c>
      <c r="L24" s="147">
        <f t="shared" si="1"/>
        <v>0</v>
      </c>
    </row>
    <row r="25" spans="1:12" ht="39" hidden="1">
      <c r="A25" s="148" t="s">
        <v>346</v>
      </c>
      <c r="B25" s="148">
        <v>65</v>
      </c>
      <c r="C25" s="148">
        <v>1</v>
      </c>
      <c r="D25" s="152" t="s">
        <v>108</v>
      </c>
      <c r="E25" s="148">
        <v>44205</v>
      </c>
      <c r="F25" s="148">
        <v>100</v>
      </c>
      <c r="G25" s="148"/>
      <c r="H25" s="148"/>
      <c r="I25" s="148"/>
      <c r="J25" s="150">
        <f>J26</f>
        <v>26</v>
      </c>
      <c r="K25" s="150">
        <f t="shared" si="1"/>
        <v>0</v>
      </c>
      <c r="L25" s="150">
        <f t="shared" si="1"/>
        <v>0</v>
      </c>
    </row>
    <row r="26" spans="1:12" ht="12.75" hidden="1">
      <c r="A26" s="148" t="s">
        <v>198</v>
      </c>
      <c r="B26" s="148">
        <v>65</v>
      </c>
      <c r="C26" s="148">
        <v>1</v>
      </c>
      <c r="D26" s="152" t="s">
        <v>108</v>
      </c>
      <c r="E26" s="148">
        <v>44205</v>
      </c>
      <c r="F26" s="148">
        <v>120</v>
      </c>
      <c r="G26" s="148"/>
      <c r="H26" s="148"/>
      <c r="I26" s="148"/>
      <c r="J26" s="150">
        <f>J27</f>
        <v>26</v>
      </c>
      <c r="K26" s="150">
        <f t="shared" si="1"/>
        <v>0</v>
      </c>
      <c r="L26" s="150">
        <f t="shared" si="1"/>
        <v>0</v>
      </c>
    </row>
    <row r="27" spans="1:12" ht="12.75" hidden="1">
      <c r="A27" s="148" t="s">
        <v>267</v>
      </c>
      <c r="B27" s="148">
        <v>65</v>
      </c>
      <c r="C27" s="148">
        <v>1</v>
      </c>
      <c r="D27" s="152" t="s">
        <v>108</v>
      </c>
      <c r="E27" s="148">
        <v>44205</v>
      </c>
      <c r="F27" s="148">
        <v>120</v>
      </c>
      <c r="G27" s="152" t="s">
        <v>242</v>
      </c>
      <c r="H27" s="151"/>
      <c r="I27" s="151"/>
      <c r="J27" s="150">
        <f t="shared" si="1"/>
        <v>26</v>
      </c>
      <c r="K27" s="150">
        <f t="shared" si="1"/>
        <v>0</v>
      </c>
      <c r="L27" s="150">
        <f t="shared" si="1"/>
        <v>0</v>
      </c>
    </row>
    <row r="28" spans="1:12" ht="26.25" hidden="1">
      <c r="A28" s="148" t="s">
        <v>233</v>
      </c>
      <c r="B28" s="148">
        <v>65</v>
      </c>
      <c r="C28" s="148">
        <v>1</v>
      </c>
      <c r="D28" s="152" t="s">
        <v>108</v>
      </c>
      <c r="E28" s="148">
        <v>44205</v>
      </c>
      <c r="F28" s="148">
        <v>120</v>
      </c>
      <c r="G28" s="152" t="s">
        <v>242</v>
      </c>
      <c r="H28" s="152" t="s">
        <v>184</v>
      </c>
      <c r="I28" s="148"/>
      <c r="J28" s="150">
        <f t="shared" si="1"/>
        <v>26</v>
      </c>
      <c r="K28" s="150">
        <f t="shared" si="1"/>
        <v>0</v>
      </c>
      <c r="L28" s="150">
        <f t="shared" si="1"/>
        <v>0</v>
      </c>
    </row>
    <row r="29" spans="1:12" ht="21" customHeight="1">
      <c r="A29" s="155" t="s">
        <v>378</v>
      </c>
      <c r="B29" s="155">
        <v>65</v>
      </c>
      <c r="C29" s="155">
        <v>1</v>
      </c>
      <c r="D29" s="156" t="s">
        <v>108</v>
      </c>
      <c r="E29" s="155">
        <v>44205</v>
      </c>
      <c r="F29" s="155">
        <v>120</v>
      </c>
      <c r="G29" s="156" t="s">
        <v>242</v>
      </c>
      <c r="H29" s="156" t="s">
        <v>184</v>
      </c>
      <c r="I29" s="155">
        <v>925</v>
      </c>
      <c r="J29" s="157">
        <f>прил5!J25</f>
        <v>26</v>
      </c>
      <c r="K29" s="157">
        <f>прил5!K22</f>
        <v>0</v>
      </c>
      <c r="L29" s="157">
        <f>прил5!L22</f>
        <v>0</v>
      </c>
    </row>
    <row r="30" spans="1:12" ht="26.25">
      <c r="A30" s="153" t="s">
        <v>377</v>
      </c>
      <c r="B30" s="153">
        <v>65</v>
      </c>
      <c r="C30" s="153">
        <v>2</v>
      </c>
      <c r="D30" s="153"/>
      <c r="E30" s="153"/>
      <c r="F30" s="153"/>
      <c r="G30" s="153"/>
      <c r="H30" s="153"/>
      <c r="I30" s="153"/>
      <c r="J30" s="154">
        <f>J31+J37</f>
        <v>382</v>
      </c>
      <c r="K30" s="154">
        <f>K31+K37</f>
        <v>200.1</v>
      </c>
      <c r="L30" s="154">
        <f>L31+L37</f>
        <v>223.3</v>
      </c>
    </row>
    <row r="31" spans="1:12" ht="26.25">
      <c r="A31" s="148" t="s">
        <v>121</v>
      </c>
      <c r="B31" s="148">
        <v>65</v>
      </c>
      <c r="C31" s="148">
        <v>2</v>
      </c>
      <c r="D31" s="152" t="s">
        <v>108</v>
      </c>
      <c r="E31" s="145">
        <v>44205</v>
      </c>
      <c r="F31" s="145"/>
      <c r="G31" s="145"/>
      <c r="H31" s="145"/>
      <c r="I31" s="145"/>
      <c r="J31" s="147">
        <f>J32</f>
        <v>100.5</v>
      </c>
      <c r="K31" s="147">
        <f aca="true" t="shared" si="2" ref="J31:L48">K32</f>
        <v>0</v>
      </c>
      <c r="L31" s="147">
        <f t="shared" si="2"/>
        <v>0</v>
      </c>
    </row>
    <row r="32" spans="1:12" ht="12.75">
      <c r="A32" s="148" t="s">
        <v>198</v>
      </c>
      <c r="B32" s="148">
        <v>65</v>
      </c>
      <c r="C32" s="148">
        <v>2</v>
      </c>
      <c r="D32" s="152" t="s">
        <v>108</v>
      </c>
      <c r="E32" s="148">
        <v>44205</v>
      </c>
      <c r="F32" s="148">
        <v>100</v>
      </c>
      <c r="G32" s="148"/>
      <c r="H32" s="148"/>
      <c r="I32" s="148"/>
      <c r="J32" s="150">
        <f>J33</f>
        <v>100.5</v>
      </c>
      <c r="K32" s="150">
        <f t="shared" si="2"/>
        <v>0</v>
      </c>
      <c r="L32" s="150">
        <f t="shared" si="2"/>
        <v>0</v>
      </c>
    </row>
    <row r="33" spans="1:12" ht="12.75">
      <c r="A33" s="148" t="s">
        <v>267</v>
      </c>
      <c r="B33" s="148">
        <v>65</v>
      </c>
      <c r="C33" s="148">
        <v>2</v>
      </c>
      <c r="D33" s="152" t="s">
        <v>108</v>
      </c>
      <c r="E33" s="148">
        <v>44205</v>
      </c>
      <c r="F33" s="148">
        <v>120</v>
      </c>
      <c r="G33" s="148"/>
      <c r="H33" s="148"/>
      <c r="I33" s="148"/>
      <c r="J33" s="150">
        <f>J34</f>
        <v>100.5</v>
      </c>
      <c r="K33" s="150">
        <f t="shared" si="2"/>
        <v>0</v>
      </c>
      <c r="L33" s="150">
        <f t="shared" si="2"/>
        <v>0</v>
      </c>
    </row>
    <row r="34" spans="1:12" ht="26.25">
      <c r="A34" s="148" t="s">
        <v>233</v>
      </c>
      <c r="B34" s="148">
        <v>65</v>
      </c>
      <c r="C34" s="148">
        <v>2</v>
      </c>
      <c r="D34" s="152" t="s">
        <v>108</v>
      </c>
      <c r="E34" s="148">
        <v>44205</v>
      </c>
      <c r="F34" s="148">
        <v>120</v>
      </c>
      <c r="G34" s="152" t="s">
        <v>242</v>
      </c>
      <c r="H34" s="151"/>
      <c r="I34" s="151"/>
      <c r="J34" s="150">
        <f t="shared" si="2"/>
        <v>100.5</v>
      </c>
      <c r="K34" s="150">
        <f t="shared" si="2"/>
        <v>0</v>
      </c>
      <c r="L34" s="150">
        <f t="shared" si="2"/>
        <v>0</v>
      </c>
    </row>
    <row r="35" spans="1:12" ht="12.75">
      <c r="A35" s="148" t="s">
        <v>345</v>
      </c>
      <c r="B35" s="148">
        <v>65</v>
      </c>
      <c r="C35" s="148">
        <v>2</v>
      </c>
      <c r="D35" s="152" t="s">
        <v>108</v>
      </c>
      <c r="E35" s="148">
        <v>44205</v>
      </c>
      <c r="F35" s="148">
        <v>120</v>
      </c>
      <c r="G35" s="152" t="s">
        <v>242</v>
      </c>
      <c r="H35" s="152" t="s">
        <v>243</v>
      </c>
      <c r="I35" s="148"/>
      <c r="J35" s="150">
        <f t="shared" si="2"/>
        <v>100.5</v>
      </c>
      <c r="K35" s="150">
        <f t="shared" si="2"/>
        <v>0</v>
      </c>
      <c r="L35" s="150">
        <f t="shared" si="2"/>
        <v>0</v>
      </c>
    </row>
    <row r="36" spans="1:12" ht="12.75">
      <c r="A36" s="155" t="s">
        <v>378</v>
      </c>
      <c r="B36" s="155">
        <v>65</v>
      </c>
      <c r="C36" s="155">
        <v>2</v>
      </c>
      <c r="D36" s="156" t="s">
        <v>108</v>
      </c>
      <c r="E36" s="155">
        <v>44205</v>
      </c>
      <c r="F36" s="155">
        <v>120</v>
      </c>
      <c r="G36" s="156" t="s">
        <v>242</v>
      </c>
      <c r="H36" s="156" t="s">
        <v>243</v>
      </c>
      <c r="I36" s="155">
        <v>925</v>
      </c>
      <c r="J36" s="157">
        <f>прил5!J34</f>
        <v>100.5</v>
      </c>
      <c r="K36" s="157">
        <v>0</v>
      </c>
      <c r="L36" s="157">
        <v>0</v>
      </c>
    </row>
    <row r="37" spans="1:12" ht="26.25">
      <c r="A37" s="148" t="s">
        <v>121</v>
      </c>
      <c r="B37" s="148">
        <v>65</v>
      </c>
      <c r="C37" s="148">
        <v>2</v>
      </c>
      <c r="D37" s="152" t="s">
        <v>108</v>
      </c>
      <c r="E37" s="145">
        <v>41000</v>
      </c>
      <c r="F37" s="145"/>
      <c r="G37" s="145"/>
      <c r="H37" s="145"/>
      <c r="I37" s="145"/>
      <c r="J37" s="147">
        <f>J38+J43+J48</f>
        <v>281.5</v>
      </c>
      <c r="K37" s="147">
        <f>K38+K43+K48</f>
        <v>200.1</v>
      </c>
      <c r="L37" s="147">
        <f>L38+L43+L48</f>
        <v>223.3</v>
      </c>
    </row>
    <row r="38" spans="1:12" ht="39">
      <c r="A38" s="148" t="s">
        <v>346</v>
      </c>
      <c r="B38" s="148">
        <v>65</v>
      </c>
      <c r="C38" s="148">
        <v>2</v>
      </c>
      <c r="D38" s="152" t="s">
        <v>108</v>
      </c>
      <c r="E38" s="148">
        <v>41110</v>
      </c>
      <c r="F38" s="148">
        <v>100</v>
      </c>
      <c r="G38" s="148"/>
      <c r="H38" s="148"/>
      <c r="I38" s="148"/>
      <c r="J38" s="150">
        <f>J39</f>
        <v>202.7</v>
      </c>
      <c r="K38" s="150">
        <f t="shared" si="2"/>
        <v>170.1</v>
      </c>
      <c r="L38" s="150">
        <f t="shared" si="2"/>
        <v>193.3</v>
      </c>
    </row>
    <row r="39" spans="1:12" ht="12.75">
      <c r="A39" s="148" t="s">
        <v>222</v>
      </c>
      <c r="B39" s="148">
        <v>65</v>
      </c>
      <c r="C39" s="148">
        <v>2</v>
      </c>
      <c r="D39" s="152" t="s">
        <v>108</v>
      </c>
      <c r="E39" s="148">
        <v>41110</v>
      </c>
      <c r="F39" s="148">
        <v>120</v>
      </c>
      <c r="G39" s="148"/>
      <c r="H39" s="148"/>
      <c r="I39" s="148"/>
      <c r="J39" s="150">
        <f>J40</f>
        <v>202.7</v>
      </c>
      <c r="K39" s="150">
        <f t="shared" si="2"/>
        <v>170.1</v>
      </c>
      <c r="L39" s="150">
        <f t="shared" si="2"/>
        <v>193.3</v>
      </c>
    </row>
    <row r="40" spans="1:12" ht="26.25">
      <c r="A40" s="148" t="s">
        <v>223</v>
      </c>
      <c r="B40" s="148">
        <v>65</v>
      </c>
      <c r="C40" s="148">
        <v>2</v>
      </c>
      <c r="D40" s="152" t="s">
        <v>108</v>
      </c>
      <c r="E40" s="148">
        <v>41110</v>
      </c>
      <c r="F40" s="148">
        <v>120</v>
      </c>
      <c r="G40" s="152" t="s">
        <v>242</v>
      </c>
      <c r="H40" s="151"/>
      <c r="I40" s="151"/>
      <c r="J40" s="150">
        <f t="shared" si="2"/>
        <v>202.7</v>
      </c>
      <c r="K40" s="150">
        <f t="shared" si="2"/>
        <v>170.1</v>
      </c>
      <c r="L40" s="150">
        <f t="shared" si="2"/>
        <v>193.3</v>
      </c>
    </row>
    <row r="41" spans="1:12" ht="12.75">
      <c r="A41" s="148" t="s">
        <v>267</v>
      </c>
      <c r="B41" s="148">
        <v>65</v>
      </c>
      <c r="C41" s="148">
        <v>2</v>
      </c>
      <c r="D41" s="152" t="s">
        <v>108</v>
      </c>
      <c r="E41" s="148">
        <v>41110</v>
      </c>
      <c r="F41" s="148">
        <v>120</v>
      </c>
      <c r="G41" s="152" t="s">
        <v>242</v>
      </c>
      <c r="H41" s="152" t="s">
        <v>243</v>
      </c>
      <c r="I41" s="148"/>
      <c r="J41" s="150">
        <f t="shared" si="2"/>
        <v>202.7</v>
      </c>
      <c r="K41" s="150">
        <f t="shared" si="2"/>
        <v>170.1</v>
      </c>
      <c r="L41" s="150">
        <f t="shared" si="2"/>
        <v>193.3</v>
      </c>
    </row>
    <row r="42" spans="1:12" ht="12.75">
      <c r="A42" s="155" t="s">
        <v>378</v>
      </c>
      <c r="B42" s="155">
        <v>65</v>
      </c>
      <c r="C42" s="155">
        <v>2</v>
      </c>
      <c r="D42" s="156" t="s">
        <v>108</v>
      </c>
      <c r="E42" s="155">
        <v>41110</v>
      </c>
      <c r="F42" s="155">
        <v>120</v>
      </c>
      <c r="G42" s="156" t="s">
        <v>242</v>
      </c>
      <c r="H42" s="156" t="s">
        <v>243</v>
      </c>
      <c r="I42" s="155">
        <v>925</v>
      </c>
      <c r="J42" s="157">
        <f>прил5!J32</f>
        <v>202.7</v>
      </c>
      <c r="K42" s="157">
        <f>прил5!K32</f>
        <v>170.1</v>
      </c>
      <c r="L42" s="157">
        <f>прил5!L32</f>
        <v>193.3</v>
      </c>
    </row>
    <row r="43" spans="1:12" ht="26.25">
      <c r="A43" s="148" t="s">
        <v>348</v>
      </c>
      <c r="B43" s="148">
        <v>65</v>
      </c>
      <c r="C43" s="148">
        <v>2</v>
      </c>
      <c r="D43" s="152" t="s">
        <v>108</v>
      </c>
      <c r="E43" s="148">
        <v>41120</v>
      </c>
      <c r="F43" s="148">
        <v>200</v>
      </c>
      <c r="G43" s="148"/>
      <c r="H43" s="148"/>
      <c r="I43" s="148"/>
      <c r="J43" s="150">
        <f>J44</f>
        <v>78.80000000000001</v>
      </c>
      <c r="K43" s="150">
        <f t="shared" si="2"/>
        <v>30</v>
      </c>
      <c r="L43" s="150">
        <f t="shared" si="2"/>
        <v>30</v>
      </c>
    </row>
    <row r="44" spans="1:12" ht="26.25">
      <c r="A44" s="148" t="s">
        <v>199</v>
      </c>
      <c r="B44" s="148">
        <v>65</v>
      </c>
      <c r="C44" s="148">
        <v>2</v>
      </c>
      <c r="D44" s="152" t="s">
        <v>108</v>
      </c>
      <c r="E44" s="148">
        <v>41120</v>
      </c>
      <c r="F44" s="148">
        <v>240</v>
      </c>
      <c r="G44" s="148"/>
      <c r="H44" s="148"/>
      <c r="I44" s="148"/>
      <c r="J44" s="150">
        <f>J45</f>
        <v>78.80000000000001</v>
      </c>
      <c r="K44" s="150">
        <f t="shared" si="2"/>
        <v>30</v>
      </c>
      <c r="L44" s="150">
        <f t="shared" si="2"/>
        <v>30</v>
      </c>
    </row>
    <row r="45" spans="1:12" ht="12.75">
      <c r="A45" s="148" t="s">
        <v>232</v>
      </c>
      <c r="B45" s="148">
        <v>65</v>
      </c>
      <c r="C45" s="148">
        <v>2</v>
      </c>
      <c r="D45" s="152" t="s">
        <v>108</v>
      </c>
      <c r="E45" s="148">
        <v>41120</v>
      </c>
      <c r="F45" s="148">
        <v>240</v>
      </c>
      <c r="G45" s="152" t="s">
        <v>242</v>
      </c>
      <c r="H45" s="151"/>
      <c r="I45" s="151"/>
      <c r="J45" s="150">
        <f t="shared" si="2"/>
        <v>78.80000000000001</v>
      </c>
      <c r="K45" s="150">
        <f t="shared" si="2"/>
        <v>30</v>
      </c>
      <c r="L45" s="150">
        <f t="shared" si="2"/>
        <v>30</v>
      </c>
    </row>
    <row r="46" spans="1:12" ht="12.75">
      <c r="A46" s="148" t="s">
        <v>267</v>
      </c>
      <c r="B46" s="148">
        <v>65</v>
      </c>
      <c r="C46" s="148">
        <v>2</v>
      </c>
      <c r="D46" s="152" t="s">
        <v>108</v>
      </c>
      <c r="E46" s="148">
        <v>41120</v>
      </c>
      <c r="F46" s="148">
        <v>240</v>
      </c>
      <c r="G46" s="152" t="s">
        <v>242</v>
      </c>
      <c r="H46" s="152" t="s">
        <v>243</v>
      </c>
      <c r="I46" s="148"/>
      <c r="J46" s="150">
        <f>прил5!J38</f>
        <v>78.80000000000001</v>
      </c>
      <c r="K46" s="150">
        <f t="shared" si="2"/>
        <v>30</v>
      </c>
      <c r="L46" s="150">
        <f t="shared" si="2"/>
        <v>30</v>
      </c>
    </row>
    <row r="47" spans="1:12" ht="12.75">
      <c r="A47" s="155" t="s">
        <v>378</v>
      </c>
      <c r="B47" s="155">
        <v>65</v>
      </c>
      <c r="C47" s="155">
        <v>2</v>
      </c>
      <c r="D47" s="156" t="s">
        <v>108</v>
      </c>
      <c r="E47" s="155">
        <v>41120</v>
      </c>
      <c r="F47" s="155">
        <v>240</v>
      </c>
      <c r="G47" s="156" t="s">
        <v>242</v>
      </c>
      <c r="H47" s="156" t="s">
        <v>243</v>
      </c>
      <c r="I47" s="155">
        <v>925</v>
      </c>
      <c r="J47" s="157">
        <f>прил5!J38</f>
        <v>78.80000000000001</v>
      </c>
      <c r="K47" s="157">
        <f>прил5!K38</f>
        <v>30</v>
      </c>
      <c r="L47" s="157">
        <f>прил5!L38</f>
        <v>30</v>
      </c>
    </row>
    <row r="48" spans="1:12" ht="3" customHeight="1" hidden="1">
      <c r="A48" s="148" t="s">
        <v>349</v>
      </c>
      <c r="B48" s="148">
        <v>65</v>
      </c>
      <c r="C48" s="148">
        <v>2</v>
      </c>
      <c r="D48" s="152" t="s">
        <v>108</v>
      </c>
      <c r="E48" s="148">
        <v>41120</v>
      </c>
      <c r="F48" s="148">
        <v>800</v>
      </c>
      <c r="G48" s="148"/>
      <c r="H48" s="148"/>
      <c r="I48" s="148"/>
      <c r="J48" s="150">
        <f>J49</f>
        <v>0</v>
      </c>
      <c r="K48" s="150">
        <f t="shared" si="2"/>
        <v>0</v>
      </c>
      <c r="L48" s="150">
        <f t="shared" si="2"/>
        <v>0</v>
      </c>
    </row>
    <row r="49" spans="1:12" ht="12.75" hidden="1">
      <c r="A49" s="148" t="s">
        <v>203</v>
      </c>
      <c r="B49" s="148">
        <v>65</v>
      </c>
      <c r="C49" s="148">
        <v>2</v>
      </c>
      <c r="D49" s="152" t="s">
        <v>108</v>
      </c>
      <c r="E49" s="148">
        <v>41120</v>
      </c>
      <c r="F49" s="148">
        <v>850</v>
      </c>
      <c r="G49" s="148"/>
      <c r="H49" s="148"/>
      <c r="I49" s="148"/>
      <c r="J49" s="150">
        <f>J50</f>
        <v>0</v>
      </c>
      <c r="K49" s="150">
        <f aca="true" t="shared" si="3" ref="J49:L51">K50</f>
        <v>0</v>
      </c>
      <c r="L49" s="150">
        <f t="shared" si="3"/>
        <v>0</v>
      </c>
    </row>
    <row r="50" spans="1:12" ht="12.75" hidden="1">
      <c r="A50" s="148" t="s">
        <v>232</v>
      </c>
      <c r="B50" s="148">
        <v>65</v>
      </c>
      <c r="C50" s="148">
        <v>2</v>
      </c>
      <c r="D50" s="152" t="s">
        <v>108</v>
      </c>
      <c r="E50" s="148">
        <v>41120</v>
      </c>
      <c r="F50" s="148">
        <v>850</v>
      </c>
      <c r="G50" s="152" t="s">
        <v>242</v>
      </c>
      <c r="H50" s="151"/>
      <c r="I50" s="151"/>
      <c r="J50" s="150">
        <f t="shared" si="3"/>
        <v>0</v>
      </c>
      <c r="K50" s="150">
        <f t="shared" si="3"/>
        <v>0</v>
      </c>
      <c r="L50" s="150">
        <f t="shared" si="3"/>
        <v>0</v>
      </c>
    </row>
    <row r="51" spans="1:12" ht="12.75" hidden="1">
      <c r="A51" s="148" t="s">
        <v>267</v>
      </c>
      <c r="B51" s="148">
        <v>65</v>
      </c>
      <c r="C51" s="148">
        <v>2</v>
      </c>
      <c r="D51" s="152" t="s">
        <v>108</v>
      </c>
      <c r="E51" s="148">
        <v>41120</v>
      </c>
      <c r="F51" s="148">
        <v>850</v>
      </c>
      <c r="G51" s="152" t="s">
        <v>242</v>
      </c>
      <c r="H51" s="152" t="s">
        <v>243</v>
      </c>
      <c r="I51" s="148"/>
      <c r="J51" s="150">
        <f t="shared" si="3"/>
        <v>0</v>
      </c>
      <c r="K51" s="150">
        <f t="shared" si="3"/>
        <v>0</v>
      </c>
      <c r="L51" s="150">
        <f t="shared" si="3"/>
        <v>0</v>
      </c>
    </row>
    <row r="52" spans="1:12" ht="12.75" hidden="1">
      <c r="A52" s="155" t="s">
        <v>378</v>
      </c>
      <c r="B52" s="155">
        <v>65</v>
      </c>
      <c r="C52" s="155">
        <v>2</v>
      </c>
      <c r="D52" s="156" t="s">
        <v>108</v>
      </c>
      <c r="E52" s="155">
        <v>41120</v>
      </c>
      <c r="F52" s="155">
        <v>850</v>
      </c>
      <c r="G52" s="156" t="s">
        <v>242</v>
      </c>
      <c r="H52" s="156" t="s">
        <v>243</v>
      </c>
      <c r="I52" s="155">
        <v>925</v>
      </c>
      <c r="J52" s="157">
        <v>0</v>
      </c>
      <c r="K52" s="157">
        <v>0</v>
      </c>
      <c r="L52" s="157">
        <v>0</v>
      </c>
    </row>
    <row r="53" spans="1:12" ht="26.25">
      <c r="A53" s="153" t="s">
        <v>106</v>
      </c>
      <c r="B53" s="153">
        <v>89</v>
      </c>
      <c r="C53" s="153">
        <v>1</v>
      </c>
      <c r="D53" s="153"/>
      <c r="E53" s="153"/>
      <c r="F53" s="153"/>
      <c r="G53" s="153"/>
      <c r="H53" s="153"/>
      <c r="I53" s="153"/>
      <c r="J53" s="154">
        <f>J54+J75+J80+J85+J89+J95+J101+J112+J117+J122+J127+J132+J137+J147+J149+J142</f>
        <v>424.99</v>
      </c>
      <c r="K53" s="154">
        <f>K54+K75+K80+K85+K89+K95+K101+K112+K117+K122+K127+K132+K137+K147+K149+K142</f>
        <v>463.30000000000007</v>
      </c>
      <c r="L53" s="154">
        <f>L54+L75+L80+L85+L89+L95+L101+L112+L117+L122+L127+L132+L137+L147+L149+L142</f>
        <v>445.20000000000005</v>
      </c>
    </row>
    <row r="54" spans="1:12" ht="52.5">
      <c r="A54" s="148" t="s">
        <v>327</v>
      </c>
      <c r="B54" s="148">
        <v>89</v>
      </c>
      <c r="C54" s="148">
        <v>1</v>
      </c>
      <c r="D54" s="152" t="s">
        <v>108</v>
      </c>
      <c r="E54" s="145">
        <v>44100</v>
      </c>
      <c r="F54" s="145"/>
      <c r="G54" s="145"/>
      <c r="H54" s="145"/>
      <c r="I54" s="145"/>
      <c r="J54" s="147">
        <f>прил5!J41</f>
        <v>42.199999999999996</v>
      </c>
      <c r="K54" s="147">
        <f>K55+K65+K60+K70</f>
        <v>42.2</v>
      </c>
      <c r="L54" s="147">
        <f>L55+L65+L60+L70</f>
        <v>42.2</v>
      </c>
    </row>
    <row r="55" spans="1:12" ht="52.5">
      <c r="A55" s="148" t="s">
        <v>327</v>
      </c>
      <c r="B55" s="148">
        <v>89</v>
      </c>
      <c r="C55" s="148">
        <v>1</v>
      </c>
      <c r="D55" s="152" t="s">
        <v>108</v>
      </c>
      <c r="E55" s="148">
        <v>44101</v>
      </c>
      <c r="F55" s="148">
        <v>100</v>
      </c>
      <c r="G55" s="148"/>
      <c r="H55" s="148"/>
      <c r="I55" s="148"/>
      <c r="J55" s="150">
        <f>J56</f>
        <v>18.2</v>
      </c>
      <c r="K55" s="150">
        <f aca="true" t="shared" si="4" ref="J55:L68">K56</f>
        <v>20.1</v>
      </c>
      <c r="L55" s="150">
        <f t="shared" si="4"/>
        <v>20.1</v>
      </c>
    </row>
    <row r="56" spans="1:12" ht="12.75">
      <c r="A56" s="148" t="s">
        <v>198</v>
      </c>
      <c r="B56" s="148">
        <v>89</v>
      </c>
      <c r="C56" s="148">
        <v>1</v>
      </c>
      <c r="D56" s="152" t="s">
        <v>108</v>
      </c>
      <c r="E56" s="148">
        <v>44101</v>
      </c>
      <c r="F56" s="148">
        <v>120</v>
      </c>
      <c r="G56" s="148"/>
      <c r="H56" s="148"/>
      <c r="I56" s="148"/>
      <c r="J56" s="150">
        <f>J57</f>
        <v>18.2</v>
      </c>
      <c r="K56" s="150">
        <f t="shared" si="4"/>
        <v>20.1</v>
      </c>
      <c r="L56" s="150">
        <f t="shared" si="4"/>
        <v>20.1</v>
      </c>
    </row>
    <row r="57" spans="1:12" ht="26.25">
      <c r="A57" s="148" t="s">
        <v>223</v>
      </c>
      <c r="B57" s="148">
        <v>89</v>
      </c>
      <c r="C57" s="148">
        <v>1</v>
      </c>
      <c r="D57" s="152" t="s">
        <v>108</v>
      </c>
      <c r="E57" s="148">
        <v>44101</v>
      </c>
      <c r="F57" s="148">
        <v>120</v>
      </c>
      <c r="G57" s="152" t="s">
        <v>242</v>
      </c>
      <c r="H57" s="151"/>
      <c r="I57" s="151"/>
      <c r="J57" s="150">
        <f t="shared" si="4"/>
        <v>18.2</v>
      </c>
      <c r="K57" s="150">
        <f t="shared" si="4"/>
        <v>20.1</v>
      </c>
      <c r="L57" s="150">
        <f t="shared" si="4"/>
        <v>20.1</v>
      </c>
    </row>
    <row r="58" spans="1:12" ht="12.75">
      <c r="A58" s="148" t="s">
        <v>267</v>
      </c>
      <c r="B58" s="148">
        <v>89</v>
      </c>
      <c r="C58" s="148">
        <v>1</v>
      </c>
      <c r="D58" s="152" t="s">
        <v>108</v>
      </c>
      <c r="E58" s="148">
        <v>44101</v>
      </c>
      <c r="F58" s="148">
        <v>120</v>
      </c>
      <c r="G58" s="152" t="s">
        <v>242</v>
      </c>
      <c r="H58" s="152" t="s">
        <v>243</v>
      </c>
      <c r="I58" s="148"/>
      <c r="J58" s="150">
        <f>J59</f>
        <v>18.2</v>
      </c>
      <c r="K58" s="150">
        <f t="shared" si="4"/>
        <v>20.1</v>
      </c>
      <c r="L58" s="150">
        <f t="shared" si="4"/>
        <v>20.1</v>
      </c>
    </row>
    <row r="59" spans="1:12" ht="12.75">
      <c r="A59" s="155" t="s">
        <v>378</v>
      </c>
      <c r="B59" s="155">
        <v>89</v>
      </c>
      <c r="C59" s="155">
        <v>1</v>
      </c>
      <c r="D59" s="156" t="s">
        <v>108</v>
      </c>
      <c r="E59" s="155">
        <v>44101</v>
      </c>
      <c r="F59" s="155">
        <v>120</v>
      </c>
      <c r="G59" s="156" t="s">
        <v>242</v>
      </c>
      <c r="H59" s="156" t="s">
        <v>243</v>
      </c>
      <c r="I59" s="155">
        <v>925</v>
      </c>
      <c r="J59" s="157">
        <f>прил5!J43</f>
        <v>18.2</v>
      </c>
      <c r="K59" s="157">
        <f>прил5!K43</f>
        <v>20.1</v>
      </c>
      <c r="L59" s="157">
        <f>прил5!L43</f>
        <v>20.1</v>
      </c>
    </row>
    <row r="60" spans="1:12" ht="26.25">
      <c r="A60" s="148" t="s">
        <v>348</v>
      </c>
      <c r="B60" s="148">
        <v>89</v>
      </c>
      <c r="C60" s="148">
        <v>1</v>
      </c>
      <c r="D60" s="152" t="s">
        <v>108</v>
      </c>
      <c r="E60" s="148">
        <v>44101</v>
      </c>
      <c r="F60" s="148">
        <v>200</v>
      </c>
      <c r="G60" s="148"/>
      <c r="H60" s="148"/>
      <c r="I60" s="148"/>
      <c r="J60" s="150">
        <f>J61</f>
        <v>2.9</v>
      </c>
      <c r="K60" s="150">
        <f t="shared" si="4"/>
        <v>1</v>
      </c>
      <c r="L60" s="150">
        <f t="shared" si="4"/>
        <v>1</v>
      </c>
    </row>
    <row r="61" spans="1:12" ht="12.75">
      <c r="A61" s="148" t="s">
        <v>222</v>
      </c>
      <c r="B61" s="148">
        <v>89</v>
      </c>
      <c r="C61" s="148">
        <v>1</v>
      </c>
      <c r="D61" s="152" t="s">
        <v>108</v>
      </c>
      <c r="E61" s="148">
        <v>44101</v>
      </c>
      <c r="F61" s="148">
        <v>240</v>
      </c>
      <c r="G61" s="148"/>
      <c r="H61" s="148"/>
      <c r="I61" s="148"/>
      <c r="J61" s="150">
        <f>J62</f>
        <v>2.9</v>
      </c>
      <c r="K61" s="150">
        <f t="shared" si="4"/>
        <v>1</v>
      </c>
      <c r="L61" s="150">
        <f t="shared" si="4"/>
        <v>1</v>
      </c>
    </row>
    <row r="62" spans="1:12" ht="26.25">
      <c r="A62" s="148" t="s">
        <v>223</v>
      </c>
      <c r="B62" s="148">
        <v>89</v>
      </c>
      <c r="C62" s="148">
        <v>1</v>
      </c>
      <c r="D62" s="152" t="s">
        <v>108</v>
      </c>
      <c r="E62" s="148">
        <v>44101</v>
      </c>
      <c r="F62" s="148">
        <v>240</v>
      </c>
      <c r="G62" s="152" t="s">
        <v>242</v>
      </c>
      <c r="H62" s="151"/>
      <c r="I62" s="151"/>
      <c r="J62" s="150">
        <f t="shared" si="4"/>
        <v>2.9</v>
      </c>
      <c r="K62" s="150">
        <f t="shared" si="4"/>
        <v>1</v>
      </c>
      <c r="L62" s="150">
        <f t="shared" si="4"/>
        <v>1</v>
      </c>
    </row>
    <row r="63" spans="1:12" ht="12.75">
      <c r="A63" s="148" t="s">
        <v>267</v>
      </c>
      <c r="B63" s="148">
        <v>89</v>
      </c>
      <c r="C63" s="148">
        <v>1</v>
      </c>
      <c r="D63" s="152" t="s">
        <v>108</v>
      </c>
      <c r="E63" s="148">
        <v>44101</v>
      </c>
      <c r="F63" s="148">
        <v>240</v>
      </c>
      <c r="G63" s="152" t="s">
        <v>242</v>
      </c>
      <c r="H63" s="152" t="s">
        <v>243</v>
      </c>
      <c r="I63" s="148"/>
      <c r="J63" s="150">
        <f>J64</f>
        <v>2.9</v>
      </c>
      <c r="K63" s="150">
        <f t="shared" si="4"/>
        <v>1</v>
      </c>
      <c r="L63" s="150">
        <f t="shared" si="4"/>
        <v>1</v>
      </c>
    </row>
    <row r="64" spans="1:12" ht="12.75">
      <c r="A64" s="155" t="s">
        <v>378</v>
      </c>
      <c r="B64" s="155">
        <v>89</v>
      </c>
      <c r="C64" s="155">
        <v>1</v>
      </c>
      <c r="D64" s="156" t="s">
        <v>108</v>
      </c>
      <c r="E64" s="155">
        <v>44101</v>
      </c>
      <c r="F64" s="155">
        <v>240</v>
      </c>
      <c r="G64" s="156" t="s">
        <v>242</v>
      </c>
      <c r="H64" s="156" t="s">
        <v>243</v>
      </c>
      <c r="I64" s="155">
        <v>925</v>
      </c>
      <c r="J64" s="157">
        <f>прил5!J45</f>
        <v>2.9</v>
      </c>
      <c r="K64" s="157">
        <f>прил5!K45</f>
        <v>1</v>
      </c>
      <c r="L64" s="157">
        <f>прил5!L45</f>
        <v>1</v>
      </c>
    </row>
    <row r="65" spans="1:12" ht="52.5">
      <c r="A65" s="148" t="s">
        <v>328</v>
      </c>
      <c r="B65" s="148">
        <v>89</v>
      </c>
      <c r="C65" s="148">
        <v>1</v>
      </c>
      <c r="D65" s="152" t="s">
        <v>108</v>
      </c>
      <c r="E65" s="148">
        <v>44106</v>
      </c>
      <c r="F65" s="148">
        <v>100</v>
      </c>
      <c r="G65" s="148"/>
      <c r="H65" s="148"/>
      <c r="I65" s="148"/>
      <c r="J65" s="150">
        <f>J66</f>
        <v>18.2</v>
      </c>
      <c r="K65" s="150">
        <f t="shared" si="4"/>
        <v>20.1</v>
      </c>
      <c r="L65" s="150">
        <f t="shared" si="4"/>
        <v>20.1</v>
      </c>
    </row>
    <row r="66" spans="1:12" ht="12.75">
      <c r="A66" s="148" t="s">
        <v>198</v>
      </c>
      <c r="B66" s="148">
        <v>89</v>
      </c>
      <c r="C66" s="148">
        <v>1</v>
      </c>
      <c r="D66" s="152" t="s">
        <v>108</v>
      </c>
      <c r="E66" s="148">
        <v>44106</v>
      </c>
      <c r="F66" s="148">
        <v>120</v>
      </c>
      <c r="G66" s="148"/>
      <c r="H66" s="148"/>
      <c r="I66" s="148"/>
      <c r="J66" s="150">
        <f>J67</f>
        <v>18.2</v>
      </c>
      <c r="K66" s="150">
        <f t="shared" si="4"/>
        <v>20.1</v>
      </c>
      <c r="L66" s="150">
        <f t="shared" si="4"/>
        <v>20.1</v>
      </c>
    </row>
    <row r="67" spans="1:12" ht="26.25">
      <c r="A67" s="148" t="s">
        <v>223</v>
      </c>
      <c r="B67" s="148">
        <v>89</v>
      </c>
      <c r="C67" s="148">
        <v>1</v>
      </c>
      <c r="D67" s="152" t="s">
        <v>108</v>
      </c>
      <c r="E67" s="148">
        <v>44106</v>
      </c>
      <c r="F67" s="148">
        <v>120</v>
      </c>
      <c r="G67" s="152" t="s">
        <v>242</v>
      </c>
      <c r="H67" s="151"/>
      <c r="I67" s="151"/>
      <c r="J67" s="150">
        <f t="shared" si="4"/>
        <v>18.2</v>
      </c>
      <c r="K67" s="150">
        <f t="shared" si="4"/>
        <v>20.1</v>
      </c>
      <c r="L67" s="150">
        <f t="shared" si="4"/>
        <v>20.1</v>
      </c>
    </row>
    <row r="68" spans="1:12" ht="12.75">
      <c r="A68" s="148" t="s">
        <v>267</v>
      </c>
      <c r="B68" s="148">
        <v>89</v>
      </c>
      <c r="C68" s="148">
        <v>1</v>
      </c>
      <c r="D68" s="152" t="s">
        <v>108</v>
      </c>
      <c r="E68" s="148">
        <v>44106</v>
      </c>
      <c r="F68" s="148">
        <v>120</v>
      </c>
      <c r="G68" s="152" t="s">
        <v>242</v>
      </c>
      <c r="H68" s="152" t="s">
        <v>243</v>
      </c>
      <c r="I68" s="148"/>
      <c r="J68" s="150">
        <f>J69</f>
        <v>18.2</v>
      </c>
      <c r="K68" s="150">
        <f t="shared" si="4"/>
        <v>20.1</v>
      </c>
      <c r="L68" s="150">
        <f t="shared" si="4"/>
        <v>20.1</v>
      </c>
    </row>
    <row r="69" spans="1:12" ht="12.75">
      <c r="A69" s="155" t="s">
        <v>378</v>
      </c>
      <c r="B69" s="155">
        <v>89</v>
      </c>
      <c r="C69" s="155">
        <v>1</v>
      </c>
      <c r="D69" s="156" t="s">
        <v>108</v>
      </c>
      <c r="E69" s="155">
        <v>44106</v>
      </c>
      <c r="F69" s="155">
        <v>120</v>
      </c>
      <c r="G69" s="156" t="s">
        <v>242</v>
      </c>
      <c r="H69" s="156" t="s">
        <v>243</v>
      </c>
      <c r="I69" s="155">
        <v>925</v>
      </c>
      <c r="J69" s="157">
        <f>прил5!J48</f>
        <v>18.2</v>
      </c>
      <c r="K69" s="157">
        <f>прил5!K48</f>
        <v>20.1</v>
      </c>
      <c r="L69" s="157">
        <f>прил5!L48</f>
        <v>20.1</v>
      </c>
    </row>
    <row r="70" spans="1:12" ht="26.25">
      <c r="A70" s="148" t="s">
        <v>348</v>
      </c>
      <c r="B70" s="148">
        <v>89</v>
      </c>
      <c r="C70" s="148">
        <v>1</v>
      </c>
      <c r="D70" s="152" t="s">
        <v>108</v>
      </c>
      <c r="E70" s="148">
        <v>44106</v>
      </c>
      <c r="F70" s="148">
        <v>200</v>
      </c>
      <c r="G70" s="148"/>
      <c r="H70" s="148"/>
      <c r="I70" s="148"/>
      <c r="J70" s="150">
        <f>J71</f>
        <v>2.9</v>
      </c>
      <c r="K70" s="150">
        <f aca="true" t="shared" si="5" ref="J70:L87">K71</f>
        <v>1</v>
      </c>
      <c r="L70" s="150">
        <f t="shared" si="5"/>
        <v>1</v>
      </c>
    </row>
    <row r="71" spans="1:12" ht="12.75">
      <c r="A71" s="148" t="s">
        <v>222</v>
      </c>
      <c r="B71" s="148">
        <v>89</v>
      </c>
      <c r="C71" s="148">
        <v>1</v>
      </c>
      <c r="D71" s="152" t="s">
        <v>108</v>
      </c>
      <c r="E71" s="148">
        <v>44106</v>
      </c>
      <c r="F71" s="148">
        <v>240</v>
      </c>
      <c r="G71" s="148"/>
      <c r="H71" s="148"/>
      <c r="I71" s="148"/>
      <c r="J71" s="150">
        <f>J72</f>
        <v>2.9</v>
      </c>
      <c r="K71" s="150">
        <f t="shared" si="5"/>
        <v>1</v>
      </c>
      <c r="L71" s="150">
        <f t="shared" si="5"/>
        <v>1</v>
      </c>
    </row>
    <row r="72" spans="1:12" ht="26.25">
      <c r="A72" s="148" t="s">
        <v>223</v>
      </c>
      <c r="B72" s="148">
        <v>89</v>
      </c>
      <c r="C72" s="148">
        <v>1</v>
      </c>
      <c r="D72" s="152" t="s">
        <v>108</v>
      </c>
      <c r="E72" s="148">
        <v>44106</v>
      </c>
      <c r="F72" s="148">
        <v>240</v>
      </c>
      <c r="G72" s="152" t="s">
        <v>242</v>
      </c>
      <c r="H72" s="151"/>
      <c r="I72" s="151"/>
      <c r="J72" s="150">
        <f t="shared" si="5"/>
        <v>2.9</v>
      </c>
      <c r="K72" s="150">
        <f t="shared" si="5"/>
        <v>1</v>
      </c>
      <c r="L72" s="150">
        <f t="shared" si="5"/>
        <v>1</v>
      </c>
    </row>
    <row r="73" spans="1:12" ht="12.75">
      <c r="A73" s="148" t="s">
        <v>267</v>
      </c>
      <c r="B73" s="148">
        <v>89</v>
      </c>
      <c r="C73" s="148">
        <v>1</v>
      </c>
      <c r="D73" s="152" t="s">
        <v>108</v>
      </c>
      <c r="E73" s="148">
        <v>44106</v>
      </c>
      <c r="F73" s="148">
        <v>240</v>
      </c>
      <c r="G73" s="152" t="s">
        <v>242</v>
      </c>
      <c r="H73" s="152" t="s">
        <v>243</v>
      </c>
      <c r="I73" s="148"/>
      <c r="J73" s="150">
        <f>J74</f>
        <v>2.9</v>
      </c>
      <c r="K73" s="150">
        <f t="shared" si="5"/>
        <v>1</v>
      </c>
      <c r="L73" s="150">
        <f t="shared" si="5"/>
        <v>1</v>
      </c>
    </row>
    <row r="74" spans="1:12" ht="12.75">
      <c r="A74" s="155" t="s">
        <v>378</v>
      </c>
      <c r="B74" s="155">
        <v>89</v>
      </c>
      <c r="C74" s="155">
        <v>1</v>
      </c>
      <c r="D74" s="156" t="s">
        <v>108</v>
      </c>
      <c r="E74" s="155">
        <v>44106</v>
      </c>
      <c r="F74" s="155">
        <v>240</v>
      </c>
      <c r="G74" s="156" t="s">
        <v>242</v>
      </c>
      <c r="H74" s="156" t="s">
        <v>243</v>
      </c>
      <c r="I74" s="155">
        <v>925</v>
      </c>
      <c r="J74" s="157">
        <f>прил5!J50</f>
        <v>2.9</v>
      </c>
      <c r="K74" s="157">
        <f>прил5!K50</f>
        <v>1</v>
      </c>
      <c r="L74" s="157">
        <f>прил5!L50</f>
        <v>1</v>
      </c>
    </row>
    <row r="75" spans="1:12" ht="26.25">
      <c r="A75" s="152" t="s">
        <v>348</v>
      </c>
      <c r="B75" s="152">
        <v>89</v>
      </c>
      <c r="C75" s="152">
        <v>1</v>
      </c>
      <c r="D75" s="152" t="s">
        <v>108</v>
      </c>
      <c r="E75" s="145">
        <v>77150</v>
      </c>
      <c r="F75" s="145">
        <v>200</v>
      </c>
      <c r="G75" s="145"/>
      <c r="H75" s="145"/>
      <c r="I75" s="145"/>
      <c r="J75" s="160">
        <f>J76</f>
        <v>21.099999999999998</v>
      </c>
      <c r="K75" s="160">
        <f t="shared" si="5"/>
        <v>21.1</v>
      </c>
      <c r="L75" s="160">
        <f t="shared" si="5"/>
        <v>21.1</v>
      </c>
    </row>
    <row r="76" spans="1:12" ht="26.25">
      <c r="A76" s="148" t="s">
        <v>199</v>
      </c>
      <c r="B76" s="148">
        <v>89</v>
      </c>
      <c r="C76" s="148">
        <v>1</v>
      </c>
      <c r="D76" s="152" t="s">
        <v>108</v>
      </c>
      <c r="E76" s="148">
        <v>77150</v>
      </c>
      <c r="F76" s="148">
        <v>240</v>
      </c>
      <c r="G76" s="148"/>
      <c r="H76" s="148"/>
      <c r="I76" s="148"/>
      <c r="J76" s="150">
        <f>J77</f>
        <v>21.099999999999998</v>
      </c>
      <c r="K76" s="150">
        <f t="shared" si="5"/>
        <v>21.1</v>
      </c>
      <c r="L76" s="150">
        <f t="shared" si="5"/>
        <v>21.1</v>
      </c>
    </row>
    <row r="77" spans="1:12" ht="66">
      <c r="A77" s="148" t="s">
        <v>350</v>
      </c>
      <c r="B77" s="148">
        <v>89</v>
      </c>
      <c r="C77" s="148">
        <v>1</v>
      </c>
      <c r="D77" s="152" t="s">
        <v>108</v>
      </c>
      <c r="E77" s="148">
        <v>77150</v>
      </c>
      <c r="F77" s="148">
        <v>240</v>
      </c>
      <c r="G77" s="152" t="s">
        <v>242</v>
      </c>
      <c r="H77" s="151"/>
      <c r="I77" s="151"/>
      <c r="J77" s="150">
        <f t="shared" si="5"/>
        <v>21.099999999999998</v>
      </c>
      <c r="K77" s="150">
        <f t="shared" si="5"/>
        <v>21.1</v>
      </c>
      <c r="L77" s="150">
        <f t="shared" si="5"/>
        <v>21.1</v>
      </c>
    </row>
    <row r="78" spans="1:12" ht="26.25">
      <c r="A78" s="148" t="s">
        <v>379</v>
      </c>
      <c r="B78" s="148">
        <v>89</v>
      </c>
      <c r="C78" s="148">
        <v>1</v>
      </c>
      <c r="D78" s="152" t="s">
        <v>108</v>
      </c>
      <c r="E78" s="148">
        <v>77150</v>
      </c>
      <c r="F78" s="148">
        <v>240</v>
      </c>
      <c r="G78" s="152" t="s">
        <v>242</v>
      </c>
      <c r="H78" s="152" t="s">
        <v>243</v>
      </c>
      <c r="I78" s="148"/>
      <c r="J78" s="150">
        <f>J79</f>
        <v>21.099999999999998</v>
      </c>
      <c r="K78" s="150">
        <f t="shared" si="5"/>
        <v>21.1</v>
      </c>
      <c r="L78" s="150">
        <f t="shared" si="5"/>
        <v>21.1</v>
      </c>
    </row>
    <row r="79" spans="1:12" ht="12" customHeight="1">
      <c r="A79" s="155" t="s">
        <v>378</v>
      </c>
      <c r="B79" s="155">
        <v>89</v>
      </c>
      <c r="C79" s="155">
        <v>1</v>
      </c>
      <c r="D79" s="156" t="s">
        <v>108</v>
      </c>
      <c r="E79" s="155">
        <v>77150</v>
      </c>
      <c r="F79" s="155">
        <v>240</v>
      </c>
      <c r="G79" s="156" t="s">
        <v>242</v>
      </c>
      <c r="H79" s="156" t="s">
        <v>243</v>
      </c>
      <c r="I79" s="155">
        <v>925</v>
      </c>
      <c r="J79" s="157">
        <f>прил5!J47</f>
        <v>21.099999999999998</v>
      </c>
      <c r="K79" s="157">
        <f>прил5!K47</f>
        <v>21.1</v>
      </c>
      <c r="L79" s="157">
        <f>прил5!L47</f>
        <v>21.1</v>
      </c>
    </row>
    <row r="80" spans="1:12" ht="12.75" hidden="1">
      <c r="A80" s="152" t="s">
        <v>351</v>
      </c>
      <c r="B80" s="152">
        <v>89</v>
      </c>
      <c r="C80" s="152">
        <v>1</v>
      </c>
      <c r="D80" s="152" t="s">
        <v>108</v>
      </c>
      <c r="E80" s="145">
        <v>44202</v>
      </c>
      <c r="F80" s="145">
        <v>500</v>
      </c>
      <c r="G80" s="145"/>
      <c r="H80" s="145"/>
      <c r="I80" s="145"/>
      <c r="J80" s="160">
        <f>J81</f>
        <v>0</v>
      </c>
      <c r="K80" s="160">
        <f t="shared" si="5"/>
        <v>0</v>
      </c>
      <c r="L80" s="160">
        <f t="shared" si="5"/>
        <v>0</v>
      </c>
    </row>
    <row r="81" spans="1:12" ht="12.75" hidden="1">
      <c r="A81" s="148" t="s">
        <v>95</v>
      </c>
      <c r="B81" s="148">
        <v>89</v>
      </c>
      <c r="C81" s="148">
        <v>1</v>
      </c>
      <c r="D81" s="152" t="s">
        <v>108</v>
      </c>
      <c r="E81" s="148">
        <v>44202</v>
      </c>
      <c r="F81" s="148">
        <v>540</v>
      </c>
      <c r="G81" s="148"/>
      <c r="H81" s="148"/>
      <c r="I81" s="148"/>
      <c r="J81" s="150">
        <f>J82</f>
        <v>0</v>
      </c>
      <c r="K81" s="150">
        <f t="shared" si="5"/>
        <v>0</v>
      </c>
      <c r="L81" s="150">
        <f t="shared" si="5"/>
        <v>0</v>
      </c>
    </row>
    <row r="82" spans="1:12" ht="26.25" hidden="1">
      <c r="A82" s="148" t="s">
        <v>284</v>
      </c>
      <c r="B82" s="148">
        <v>89</v>
      </c>
      <c r="C82" s="148">
        <v>1</v>
      </c>
      <c r="D82" s="152" t="s">
        <v>108</v>
      </c>
      <c r="E82" s="148">
        <v>44202</v>
      </c>
      <c r="F82" s="148">
        <v>540</v>
      </c>
      <c r="G82" s="152" t="s">
        <v>242</v>
      </c>
      <c r="H82" s="151"/>
      <c r="I82" s="151"/>
      <c r="J82" s="150">
        <f t="shared" si="5"/>
        <v>0</v>
      </c>
      <c r="K82" s="150">
        <f t="shared" si="5"/>
        <v>0</v>
      </c>
      <c r="L82" s="150">
        <f t="shared" si="5"/>
        <v>0</v>
      </c>
    </row>
    <row r="83" spans="1:12" ht="26.25" hidden="1">
      <c r="A83" s="148" t="s">
        <v>379</v>
      </c>
      <c r="B83" s="148">
        <v>89</v>
      </c>
      <c r="C83" s="148">
        <v>1</v>
      </c>
      <c r="D83" s="152" t="s">
        <v>108</v>
      </c>
      <c r="E83" s="148">
        <v>44202</v>
      </c>
      <c r="F83" s="148">
        <v>540</v>
      </c>
      <c r="G83" s="152" t="s">
        <v>242</v>
      </c>
      <c r="H83" s="152" t="s">
        <v>283</v>
      </c>
      <c r="I83" s="148"/>
      <c r="J83" s="150">
        <f>J84</f>
        <v>0</v>
      </c>
      <c r="K83" s="150">
        <f t="shared" si="5"/>
        <v>0</v>
      </c>
      <c r="L83" s="150">
        <f t="shared" si="5"/>
        <v>0</v>
      </c>
    </row>
    <row r="84" spans="1:12" ht="12.75" hidden="1">
      <c r="A84" s="155" t="s">
        <v>378</v>
      </c>
      <c r="B84" s="155">
        <v>89</v>
      </c>
      <c r="C84" s="155">
        <v>1</v>
      </c>
      <c r="D84" s="156" t="s">
        <v>108</v>
      </c>
      <c r="E84" s="155">
        <v>44202</v>
      </c>
      <c r="F84" s="155">
        <v>540</v>
      </c>
      <c r="G84" s="156" t="s">
        <v>242</v>
      </c>
      <c r="H84" s="156" t="s">
        <v>283</v>
      </c>
      <c r="I84" s="155">
        <v>925</v>
      </c>
      <c r="J84" s="157">
        <f>прил5!J52</f>
        <v>0</v>
      </c>
      <c r="K84" s="157">
        <f>прил5!K52</f>
        <v>0</v>
      </c>
      <c r="L84" s="157">
        <f>прил5!L52</f>
        <v>0</v>
      </c>
    </row>
    <row r="85" spans="1:12" ht="12.75" hidden="1">
      <c r="A85" s="148" t="s">
        <v>352</v>
      </c>
      <c r="B85" s="148">
        <v>89</v>
      </c>
      <c r="C85" s="148">
        <v>1</v>
      </c>
      <c r="D85" s="152" t="s">
        <v>108</v>
      </c>
      <c r="E85" s="145">
        <v>41180</v>
      </c>
      <c r="F85" s="145">
        <v>800</v>
      </c>
      <c r="G85" s="145"/>
      <c r="H85" s="145"/>
      <c r="I85" s="145"/>
      <c r="J85" s="159">
        <f aca="true" t="shared" si="6" ref="J85:L86">J86</f>
        <v>1.1</v>
      </c>
      <c r="K85" s="159">
        <f t="shared" si="6"/>
        <v>0</v>
      </c>
      <c r="L85" s="159">
        <f t="shared" si="6"/>
        <v>0</v>
      </c>
    </row>
    <row r="86" spans="1:12" ht="12.75" hidden="1">
      <c r="A86" s="148" t="s">
        <v>152</v>
      </c>
      <c r="B86" s="148">
        <v>89</v>
      </c>
      <c r="C86" s="148">
        <v>1</v>
      </c>
      <c r="D86" s="152" t="s">
        <v>108</v>
      </c>
      <c r="E86" s="148">
        <v>41180</v>
      </c>
      <c r="F86" s="148">
        <v>870</v>
      </c>
      <c r="G86" s="152"/>
      <c r="H86" s="152"/>
      <c r="I86" s="148"/>
      <c r="J86" s="150">
        <f t="shared" si="6"/>
        <v>1.1</v>
      </c>
      <c r="K86" s="150">
        <f t="shared" si="6"/>
        <v>0</v>
      </c>
      <c r="L86" s="150">
        <f t="shared" si="6"/>
        <v>0</v>
      </c>
    </row>
    <row r="87" spans="1:12" ht="26.25" hidden="1">
      <c r="A87" s="148" t="s">
        <v>379</v>
      </c>
      <c r="B87" s="148">
        <v>89</v>
      </c>
      <c r="C87" s="148">
        <v>1</v>
      </c>
      <c r="D87" s="152" t="s">
        <v>108</v>
      </c>
      <c r="E87" s="148">
        <v>41180</v>
      </c>
      <c r="F87" s="148">
        <v>870</v>
      </c>
      <c r="G87" s="152" t="s">
        <v>242</v>
      </c>
      <c r="H87" s="152" t="s">
        <v>177</v>
      </c>
      <c r="I87" s="148"/>
      <c r="J87" s="150">
        <f>J88</f>
        <v>1.1</v>
      </c>
      <c r="K87" s="150">
        <f t="shared" si="5"/>
        <v>0</v>
      </c>
      <c r="L87" s="150">
        <f t="shared" si="5"/>
        <v>0</v>
      </c>
    </row>
    <row r="88" spans="1:12" ht="12.75" hidden="1">
      <c r="A88" s="155" t="s">
        <v>378</v>
      </c>
      <c r="B88" s="155">
        <v>89</v>
      </c>
      <c r="C88" s="155">
        <v>1</v>
      </c>
      <c r="D88" s="156" t="s">
        <v>108</v>
      </c>
      <c r="E88" s="155">
        <v>41180</v>
      </c>
      <c r="F88" s="155">
        <v>870</v>
      </c>
      <c r="G88" s="156" t="s">
        <v>242</v>
      </c>
      <c r="H88" s="156" t="s">
        <v>177</v>
      </c>
      <c r="I88" s="155">
        <v>925</v>
      </c>
      <c r="J88" s="157">
        <f>прил5!J64</f>
        <v>1.1</v>
      </c>
      <c r="K88" s="157">
        <f>прил5!K64</f>
        <v>0</v>
      </c>
      <c r="L88" s="157">
        <f>прил5!L64</f>
        <v>0</v>
      </c>
    </row>
    <row r="89" spans="1:12" ht="12.75" hidden="1">
      <c r="A89" s="148" t="s">
        <v>179</v>
      </c>
      <c r="B89" s="148">
        <v>89</v>
      </c>
      <c r="C89" s="148">
        <v>1</v>
      </c>
      <c r="D89" s="152" t="s">
        <v>108</v>
      </c>
      <c r="E89" s="145">
        <v>41220</v>
      </c>
      <c r="F89" s="145"/>
      <c r="G89" s="145"/>
      <c r="H89" s="145"/>
      <c r="I89" s="145"/>
      <c r="J89" s="147">
        <f>J90</f>
        <v>1.1</v>
      </c>
      <c r="K89" s="147">
        <f>K90</f>
        <v>0</v>
      </c>
      <c r="L89" s="147">
        <f>L90</f>
        <v>0</v>
      </c>
    </row>
    <row r="90" spans="1:12" ht="12.75" hidden="1">
      <c r="A90" s="148" t="s">
        <v>202</v>
      </c>
      <c r="B90" s="148">
        <v>89</v>
      </c>
      <c r="C90" s="148">
        <v>1</v>
      </c>
      <c r="D90" s="152" t="s">
        <v>108</v>
      </c>
      <c r="E90" s="148">
        <v>41220</v>
      </c>
      <c r="F90" s="148">
        <v>800</v>
      </c>
      <c r="G90" s="148"/>
      <c r="H90" s="148"/>
      <c r="I90" s="148"/>
      <c r="J90" s="150">
        <f>J91</f>
        <v>1.1</v>
      </c>
      <c r="K90" s="150">
        <f aca="true" t="shared" si="7" ref="J90:L99">K91</f>
        <v>0</v>
      </c>
      <c r="L90" s="150">
        <f t="shared" si="7"/>
        <v>0</v>
      </c>
    </row>
    <row r="91" spans="1:12" ht="26.25" hidden="1">
      <c r="A91" s="148" t="s">
        <v>254</v>
      </c>
      <c r="B91" s="148">
        <v>89</v>
      </c>
      <c r="C91" s="148">
        <v>1</v>
      </c>
      <c r="D91" s="152" t="s">
        <v>108</v>
      </c>
      <c r="E91" s="148">
        <v>41220</v>
      </c>
      <c r="F91" s="148">
        <v>830</v>
      </c>
      <c r="G91" s="148"/>
      <c r="H91" s="148"/>
      <c r="I91" s="148"/>
      <c r="J91" s="150">
        <f>J92</f>
        <v>1.1</v>
      </c>
      <c r="K91" s="150">
        <f t="shared" si="7"/>
        <v>0</v>
      </c>
      <c r="L91" s="150">
        <f t="shared" si="7"/>
        <v>0</v>
      </c>
    </row>
    <row r="92" spans="1:12" ht="12.75" hidden="1">
      <c r="A92" s="148" t="s">
        <v>179</v>
      </c>
      <c r="B92" s="148">
        <v>89</v>
      </c>
      <c r="C92" s="148">
        <v>1</v>
      </c>
      <c r="D92" s="152" t="s">
        <v>108</v>
      </c>
      <c r="E92" s="148">
        <v>41220</v>
      </c>
      <c r="F92" s="148">
        <v>830</v>
      </c>
      <c r="G92" s="152" t="s">
        <v>242</v>
      </c>
      <c r="H92" s="151"/>
      <c r="I92" s="151"/>
      <c r="J92" s="150">
        <f t="shared" si="7"/>
        <v>1.1</v>
      </c>
      <c r="K92" s="150">
        <f t="shared" si="7"/>
        <v>0</v>
      </c>
      <c r="L92" s="150">
        <f t="shared" si="7"/>
        <v>0</v>
      </c>
    </row>
    <row r="93" spans="1:12" ht="39" hidden="1">
      <c r="A93" s="148" t="s">
        <v>34</v>
      </c>
      <c r="B93" s="148">
        <v>89</v>
      </c>
      <c r="C93" s="148">
        <v>1</v>
      </c>
      <c r="D93" s="152" t="s">
        <v>108</v>
      </c>
      <c r="E93" s="148">
        <v>41220</v>
      </c>
      <c r="F93" s="148">
        <v>830</v>
      </c>
      <c r="G93" s="152" t="s">
        <v>242</v>
      </c>
      <c r="H93" s="152" t="s">
        <v>214</v>
      </c>
      <c r="I93" s="148"/>
      <c r="J93" s="150">
        <f>J94</f>
        <v>1.1</v>
      </c>
      <c r="K93" s="150">
        <f t="shared" si="7"/>
        <v>0</v>
      </c>
      <c r="L93" s="150">
        <f t="shared" si="7"/>
        <v>0</v>
      </c>
    </row>
    <row r="94" spans="1:12" ht="12.75" hidden="1">
      <c r="A94" s="155" t="s">
        <v>378</v>
      </c>
      <c r="B94" s="155">
        <v>89</v>
      </c>
      <c r="C94" s="155">
        <v>1</v>
      </c>
      <c r="D94" s="156" t="s">
        <v>108</v>
      </c>
      <c r="E94" s="155">
        <v>41220</v>
      </c>
      <c r="F94" s="155">
        <v>830</v>
      </c>
      <c r="G94" s="156" t="s">
        <v>242</v>
      </c>
      <c r="H94" s="156" t="s">
        <v>214</v>
      </c>
      <c r="I94" s="155">
        <v>925</v>
      </c>
      <c r="J94" s="157">
        <f>прил5!J70</f>
        <v>1.1</v>
      </c>
      <c r="K94" s="157"/>
      <c r="L94" s="157"/>
    </row>
    <row r="95" spans="1:12" ht="26.25" hidden="1">
      <c r="A95" s="148" t="s">
        <v>353</v>
      </c>
      <c r="B95" s="148">
        <v>89</v>
      </c>
      <c r="C95" s="148">
        <v>1</v>
      </c>
      <c r="D95" s="152" t="s">
        <v>108</v>
      </c>
      <c r="E95" s="145">
        <v>42200</v>
      </c>
      <c r="F95" s="145"/>
      <c r="G95" s="145"/>
      <c r="H95" s="145"/>
      <c r="I95" s="145"/>
      <c r="J95" s="147">
        <f>J96</f>
        <v>0</v>
      </c>
      <c r="K95" s="147">
        <f>K96</f>
        <v>0</v>
      </c>
      <c r="L95" s="147">
        <f>L96</f>
        <v>0</v>
      </c>
    </row>
    <row r="96" spans="1:12" ht="26.25" hidden="1">
      <c r="A96" s="148" t="s">
        <v>348</v>
      </c>
      <c r="B96" s="148">
        <v>89</v>
      </c>
      <c r="C96" s="148">
        <v>1</v>
      </c>
      <c r="D96" s="152" t="s">
        <v>108</v>
      </c>
      <c r="E96" s="148">
        <v>42200</v>
      </c>
      <c r="F96" s="148">
        <v>200</v>
      </c>
      <c r="G96" s="148"/>
      <c r="H96" s="148"/>
      <c r="I96" s="148"/>
      <c r="J96" s="150">
        <f>J97</f>
        <v>0</v>
      </c>
      <c r="K96" s="150">
        <f t="shared" si="7"/>
        <v>0</v>
      </c>
      <c r="L96" s="150">
        <f t="shared" si="7"/>
        <v>0</v>
      </c>
    </row>
    <row r="97" spans="1:12" ht="26.25" hidden="1">
      <c r="A97" s="148" t="s">
        <v>199</v>
      </c>
      <c r="B97" s="148">
        <v>89</v>
      </c>
      <c r="C97" s="148">
        <v>1</v>
      </c>
      <c r="D97" s="152" t="s">
        <v>108</v>
      </c>
      <c r="E97" s="148">
        <v>42200</v>
      </c>
      <c r="F97" s="148">
        <v>240</v>
      </c>
      <c r="G97" s="148"/>
      <c r="H97" s="148"/>
      <c r="I97" s="148"/>
      <c r="J97" s="150">
        <f>J98</f>
        <v>0</v>
      </c>
      <c r="K97" s="150">
        <f t="shared" si="7"/>
        <v>0</v>
      </c>
      <c r="L97" s="150">
        <f t="shared" si="7"/>
        <v>0</v>
      </c>
    </row>
    <row r="98" spans="1:12" ht="12.75" hidden="1">
      <c r="A98" s="148" t="s">
        <v>267</v>
      </c>
      <c r="B98" s="148">
        <v>89</v>
      </c>
      <c r="C98" s="148">
        <v>1</v>
      </c>
      <c r="D98" s="152" t="s">
        <v>108</v>
      </c>
      <c r="E98" s="148">
        <v>42200</v>
      </c>
      <c r="F98" s="148">
        <v>240</v>
      </c>
      <c r="G98" s="152" t="s">
        <v>242</v>
      </c>
      <c r="H98" s="151"/>
      <c r="I98" s="151"/>
      <c r="J98" s="150">
        <f t="shared" si="7"/>
        <v>0</v>
      </c>
      <c r="K98" s="150">
        <f t="shared" si="7"/>
        <v>0</v>
      </c>
      <c r="L98" s="150">
        <f t="shared" si="7"/>
        <v>0</v>
      </c>
    </row>
    <row r="99" spans="1:12" ht="12.75" hidden="1">
      <c r="A99" s="148" t="s">
        <v>179</v>
      </c>
      <c r="B99" s="148">
        <v>89</v>
      </c>
      <c r="C99" s="148">
        <v>1</v>
      </c>
      <c r="D99" s="152" t="s">
        <v>108</v>
      </c>
      <c r="E99" s="148">
        <v>42200</v>
      </c>
      <c r="F99" s="148">
        <v>240</v>
      </c>
      <c r="G99" s="152" t="s">
        <v>242</v>
      </c>
      <c r="H99" s="152" t="s">
        <v>214</v>
      </c>
      <c r="I99" s="148"/>
      <c r="J99" s="150">
        <f>J100</f>
        <v>0</v>
      </c>
      <c r="K99" s="150">
        <f t="shared" si="7"/>
        <v>0</v>
      </c>
      <c r="L99" s="150">
        <f t="shared" si="7"/>
        <v>0</v>
      </c>
    </row>
    <row r="100" spans="1:12" ht="12.75" hidden="1">
      <c r="A100" s="155" t="s">
        <v>378</v>
      </c>
      <c r="B100" s="155">
        <v>89</v>
      </c>
      <c r="C100" s="155">
        <v>1</v>
      </c>
      <c r="D100" s="156" t="s">
        <v>108</v>
      </c>
      <c r="E100" s="155">
        <v>42200</v>
      </c>
      <c r="F100" s="155">
        <v>830</v>
      </c>
      <c r="G100" s="156" t="s">
        <v>242</v>
      </c>
      <c r="H100" s="156" t="s">
        <v>214</v>
      </c>
      <c r="I100" s="155">
        <v>925</v>
      </c>
      <c r="J100" s="157"/>
      <c r="K100" s="157"/>
      <c r="L100" s="157"/>
    </row>
    <row r="101" spans="1:12" ht="26.25">
      <c r="A101" s="148" t="s">
        <v>353</v>
      </c>
      <c r="B101" s="148">
        <v>89</v>
      </c>
      <c r="C101" s="148">
        <v>1</v>
      </c>
      <c r="D101" s="152" t="s">
        <v>108</v>
      </c>
      <c r="E101" s="145">
        <v>51180</v>
      </c>
      <c r="F101" s="145"/>
      <c r="G101" s="145"/>
      <c r="H101" s="145"/>
      <c r="I101" s="145"/>
      <c r="J101" s="147">
        <f>J102+J107</f>
        <v>86.8</v>
      </c>
      <c r="K101" s="147">
        <f>K102+K107</f>
        <v>87.39999999999999</v>
      </c>
      <c r="L101" s="147">
        <f>L102+L107</f>
        <v>90.10000000000001</v>
      </c>
    </row>
    <row r="102" spans="1:12" ht="39">
      <c r="A102" s="148" t="s">
        <v>346</v>
      </c>
      <c r="B102" s="148">
        <v>89</v>
      </c>
      <c r="C102" s="148">
        <v>1</v>
      </c>
      <c r="D102" s="152" t="s">
        <v>108</v>
      </c>
      <c r="E102" s="148">
        <v>51180</v>
      </c>
      <c r="F102" s="148">
        <v>100</v>
      </c>
      <c r="G102" s="148"/>
      <c r="H102" s="148"/>
      <c r="I102" s="148"/>
      <c r="J102" s="150">
        <f aca="true" t="shared" si="8" ref="J102:L110">J103</f>
        <v>82.3</v>
      </c>
      <c r="K102" s="150">
        <f t="shared" si="8"/>
        <v>82.8</v>
      </c>
      <c r="L102" s="150">
        <f t="shared" si="8"/>
        <v>83.7</v>
      </c>
    </row>
    <row r="103" spans="1:12" ht="12.75">
      <c r="A103" s="148" t="s">
        <v>198</v>
      </c>
      <c r="B103" s="148">
        <v>89</v>
      </c>
      <c r="C103" s="148">
        <v>1</v>
      </c>
      <c r="D103" s="152" t="s">
        <v>108</v>
      </c>
      <c r="E103" s="148">
        <v>51180</v>
      </c>
      <c r="F103" s="148">
        <v>120</v>
      </c>
      <c r="G103" s="148"/>
      <c r="H103" s="148"/>
      <c r="I103" s="148"/>
      <c r="J103" s="150">
        <f t="shared" si="8"/>
        <v>82.3</v>
      </c>
      <c r="K103" s="150">
        <f t="shared" si="8"/>
        <v>82.8</v>
      </c>
      <c r="L103" s="150">
        <f t="shared" si="8"/>
        <v>83.7</v>
      </c>
    </row>
    <row r="104" spans="1:12" ht="12.75">
      <c r="A104" s="148" t="s">
        <v>37</v>
      </c>
      <c r="B104" s="148">
        <v>89</v>
      </c>
      <c r="C104" s="148">
        <v>1</v>
      </c>
      <c r="D104" s="152" t="s">
        <v>108</v>
      </c>
      <c r="E104" s="148">
        <v>51180</v>
      </c>
      <c r="F104" s="148">
        <v>120</v>
      </c>
      <c r="G104" s="152" t="s">
        <v>184</v>
      </c>
      <c r="H104" s="151"/>
      <c r="I104" s="151"/>
      <c r="J104" s="150">
        <f t="shared" si="8"/>
        <v>82.3</v>
      </c>
      <c r="K104" s="150">
        <f t="shared" si="8"/>
        <v>82.8</v>
      </c>
      <c r="L104" s="150">
        <f t="shared" si="8"/>
        <v>83.7</v>
      </c>
    </row>
    <row r="105" spans="1:12" ht="12.75">
      <c r="A105" s="148" t="s">
        <v>40</v>
      </c>
      <c r="B105" s="148">
        <v>89</v>
      </c>
      <c r="C105" s="148">
        <v>1</v>
      </c>
      <c r="D105" s="152" t="s">
        <v>108</v>
      </c>
      <c r="E105" s="148">
        <v>51180</v>
      </c>
      <c r="F105" s="148">
        <v>120</v>
      </c>
      <c r="G105" s="152" t="s">
        <v>184</v>
      </c>
      <c r="H105" s="152" t="s">
        <v>183</v>
      </c>
      <c r="I105" s="148"/>
      <c r="J105" s="150">
        <f t="shared" si="8"/>
        <v>82.3</v>
      </c>
      <c r="K105" s="150">
        <f t="shared" si="8"/>
        <v>82.8</v>
      </c>
      <c r="L105" s="150">
        <f t="shared" si="8"/>
        <v>83.7</v>
      </c>
    </row>
    <row r="106" spans="1:12" ht="12.75">
      <c r="A106" s="155" t="s">
        <v>378</v>
      </c>
      <c r="B106" s="155">
        <v>89</v>
      </c>
      <c r="C106" s="155">
        <v>1</v>
      </c>
      <c r="D106" s="156" t="s">
        <v>108</v>
      </c>
      <c r="E106" s="155">
        <v>51180</v>
      </c>
      <c r="F106" s="155">
        <v>120</v>
      </c>
      <c r="G106" s="156" t="s">
        <v>184</v>
      </c>
      <c r="H106" s="156" t="s">
        <v>183</v>
      </c>
      <c r="I106" s="155">
        <v>925</v>
      </c>
      <c r="J106" s="157">
        <f>прил5!J97</f>
        <v>82.3</v>
      </c>
      <c r="K106" s="157">
        <f>прил5!K97</f>
        <v>82.8</v>
      </c>
      <c r="L106" s="157">
        <f>прил5!L97</f>
        <v>83.7</v>
      </c>
    </row>
    <row r="107" spans="1:12" ht="26.25">
      <c r="A107" s="148" t="s">
        <v>348</v>
      </c>
      <c r="B107" s="148">
        <v>89</v>
      </c>
      <c r="C107" s="148">
        <v>1</v>
      </c>
      <c r="D107" s="152" t="s">
        <v>108</v>
      </c>
      <c r="E107" s="148">
        <v>81180</v>
      </c>
      <c r="F107" s="148">
        <v>200</v>
      </c>
      <c r="G107" s="148"/>
      <c r="H107" s="148"/>
      <c r="I107" s="148"/>
      <c r="J107" s="150">
        <f>J108</f>
        <v>4.5</v>
      </c>
      <c r="K107" s="150">
        <f t="shared" si="8"/>
        <v>4.6</v>
      </c>
      <c r="L107" s="150">
        <f t="shared" si="8"/>
        <v>6.4</v>
      </c>
    </row>
    <row r="108" spans="1:12" ht="26.25">
      <c r="A108" s="148" t="s">
        <v>199</v>
      </c>
      <c r="B108" s="148">
        <v>89</v>
      </c>
      <c r="C108" s="148">
        <v>1</v>
      </c>
      <c r="D108" s="152" t="s">
        <v>108</v>
      </c>
      <c r="E108" s="148">
        <v>51180</v>
      </c>
      <c r="F108" s="148">
        <v>240</v>
      </c>
      <c r="G108" s="148"/>
      <c r="H108" s="148"/>
      <c r="I108" s="148"/>
      <c r="J108" s="150">
        <f>J109</f>
        <v>4.5</v>
      </c>
      <c r="K108" s="150">
        <f t="shared" si="8"/>
        <v>4.6</v>
      </c>
      <c r="L108" s="150">
        <f t="shared" si="8"/>
        <v>6.4</v>
      </c>
    </row>
    <row r="109" spans="1:12" ht="12.75">
      <c r="A109" s="148" t="s">
        <v>37</v>
      </c>
      <c r="B109" s="148">
        <v>89</v>
      </c>
      <c r="C109" s="148">
        <v>1</v>
      </c>
      <c r="D109" s="152" t="s">
        <v>108</v>
      </c>
      <c r="E109" s="148">
        <v>51180</v>
      </c>
      <c r="F109" s="148">
        <v>240</v>
      </c>
      <c r="G109" s="152" t="s">
        <v>184</v>
      </c>
      <c r="H109" s="151"/>
      <c r="I109" s="151"/>
      <c r="J109" s="150">
        <f t="shared" si="8"/>
        <v>4.5</v>
      </c>
      <c r="K109" s="150">
        <f t="shared" si="8"/>
        <v>4.6</v>
      </c>
      <c r="L109" s="150">
        <f t="shared" si="8"/>
        <v>6.4</v>
      </c>
    </row>
    <row r="110" spans="1:12" ht="12.75">
      <c r="A110" s="148" t="s">
        <v>40</v>
      </c>
      <c r="B110" s="148">
        <v>89</v>
      </c>
      <c r="C110" s="148">
        <v>1</v>
      </c>
      <c r="D110" s="152" t="s">
        <v>108</v>
      </c>
      <c r="E110" s="148">
        <v>51180</v>
      </c>
      <c r="F110" s="148">
        <v>240</v>
      </c>
      <c r="G110" s="152" t="s">
        <v>184</v>
      </c>
      <c r="H110" s="152" t="s">
        <v>183</v>
      </c>
      <c r="I110" s="148"/>
      <c r="J110" s="150">
        <f t="shared" si="8"/>
        <v>4.5</v>
      </c>
      <c r="K110" s="150">
        <f t="shared" si="8"/>
        <v>4.6</v>
      </c>
      <c r="L110" s="150">
        <f t="shared" si="8"/>
        <v>6.4</v>
      </c>
    </row>
    <row r="111" spans="1:12" ht="11.25" customHeight="1">
      <c r="A111" s="155" t="s">
        <v>378</v>
      </c>
      <c r="B111" s="155">
        <v>89</v>
      </c>
      <c r="C111" s="155">
        <v>1</v>
      </c>
      <c r="D111" s="156" t="s">
        <v>108</v>
      </c>
      <c r="E111" s="155">
        <v>51180</v>
      </c>
      <c r="F111" s="155">
        <v>240</v>
      </c>
      <c r="G111" s="156" t="s">
        <v>184</v>
      </c>
      <c r="H111" s="156" t="s">
        <v>183</v>
      </c>
      <c r="I111" s="155">
        <v>925</v>
      </c>
      <c r="J111" s="157">
        <f>прил5!J99</f>
        <v>4.5</v>
      </c>
      <c r="K111" s="157">
        <f>прил5!K99</f>
        <v>4.6</v>
      </c>
      <c r="L111" s="157">
        <f>прил5!L99</f>
        <v>6.4</v>
      </c>
    </row>
    <row r="112" spans="1:12" ht="26.25" hidden="1">
      <c r="A112" s="148" t="s">
        <v>348</v>
      </c>
      <c r="B112" s="148">
        <v>89</v>
      </c>
      <c r="C112" s="148">
        <v>1</v>
      </c>
      <c r="D112" s="152" t="s">
        <v>108</v>
      </c>
      <c r="E112" s="145">
        <v>42370</v>
      </c>
      <c r="F112" s="145">
        <v>200</v>
      </c>
      <c r="G112" s="145"/>
      <c r="H112" s="145"/>
      <c r="I112" s="145"/>
      <c r="J112" s="147">
        <f aca="true" t="shared" si="9" ref="J112:L115">J113</f>
        <v>0</v>
      </c>
      <c r="K112" s="147">
        <f t="shared" si="9"/>
        <v>0</v>
      </c>
      <c r="L112" s="147">
        <f t="shared" si="9"/>
        <v>0</v>
      </c>
    </row>
    <row r="113" spans="1:12" ht="26.25" hidden="1">
      <c r="A113" s="148" t="s">
        <v>199</v>
      </c>
      <c r="B113" s="148">
        <v>89</v>
      </c>
      <c r="C113" s="148">
        <v>1</v>
      </c>
      <c r="D113" s="152" t="s">
        <v>108</v>
      </c>
      <c r="E113" s="148">
        <v>42370</v>
      </c>
      <c r="F113" s="148">
        <v>240</v>
      </c>
      <c r="G113" s="148"/>
      <c r="H113" s="148"/>
      <c r="I113" s="148"/>
      <c r="J113" s="150">
        <f t="shared" si="9"/>
        <v>0</v>
      </c>
      <c r="K113" s="150">
        <f t="shared" si="9"/>
        <v>0</v>
      </c>
      <c r="L113" s="150">
        <f t="shared" si="9"/>
        <v>0</v>
      </c>
    </row>
    <row r="114" spans="1:12" ht="12.75" hidden="1">
      <c r="A114" s="148" t="s">
        <v>180</v>
      </c>
      <c r="B114" s="148">
        <v>89</v>
      </c>
      <c r="C114" s="148">
        <v>1</v>
      </c>
      <c r="D114" s="152" t="s">
        <v>108</v>
      </c>
      <c r="E114" s="148">
        <v>42370</v>
      </c>
      <c r="F114" s="148">
        <v>240</v>
      </c>
      <c r="G114" s="152" t="s">
        <v>243</v>
      </c>
      <c r="H114" s="152"/>
      <c r="I114" s="151"/>
      <c r="J114" s="150">
        <f t="shared" si="9"/>
        <v>0</v>
      </c>
      <c r="K114" s="150">
        <f t="shared" si="9"/>
        <v>0</v>
      </c>
      <c r="L114" s="150">
        <f t="shared" si="9"/>
        <v>0</v>
      </c>
    </row>
    <row r="115" spans="1:12" ht="12.75" hidden="1">
      <c r="A115" s="148" t="s">
        <v>333</v>
      </c>
      <c r="B115" s="148">
        <v>89</v>
      </c>
      <c r="C115" s="148">
        <v>1</v>
      </c>
      <c r="D115" s="152" t="s">
        <v>108</v>
      </c>
      <c r="E115" s="148">
        <v>42370</v>
      </c>
      <c r="F115" s="148">
        <v>240</v>
      </c>
      <c r="G115" s="152" t="s">
        <v>243</v>
      </c>
      <c r="H115" s="152" t="s">
        <v>186</v>
      </c>
      <c r="I115" s="148"/>
      <c r="J115" s="150">
        <f t="shared" si="9"/>
        <v>0</v>
      </c>
      <c r="K115" s="150">
        <f t="shared" si="9"/>
        <v>0</v>
      </c>
      <c r="L115" s="150">
        <f t="shared" si="9"/>
        <v>0</v>
      </c>
    </row>
    <row r="116" spans="1:12" ht="12.75" hidden="1">
      <c r="A116" s="155" t="s">
        <v>378</v>
      </c>
      <c r="B116" s="155">
        <v>89</v>
      </c>
      <c r="C116" s="155">
        <v>1</v>
      </c>
      <c r="D116" s="156" t="s">
        <v>108</v>
      </c>
      <c r="E116" s="155">
        <v>42370</v>
      </c>
      <c r="F116" s="155">
        <v>240</v>
      </c>
      <c r="G116" s="156" t="s">
        <v>243</v>
      </c>
      <c r="H116" s="156" t="s">
        <v>186</v>
      </c>
      <c r="I116" s="155">
        <v>925</v>
      </c>
      <c r="J116" s="157"/>
      <c r="K116" s="157"/>
      <c r="L116" s="157"/>
    </row>
    <row r="117" spans="1:12" ht="26.25">
      <c r="A117" s="148" t="s">
        <v>348</v>
      </c>
      <c r="B117" s="148">
        <v>89</v>
      </c>
      <c r="C117" s="148">
        <v>1</v>
      </c>
      <c r="D117" s="152" t="s">
        <v>108</v>
      </c>
      <c r="E117" s="158">
        <v>44102</v>
      </c>
      <c r="F117" s="158">
        <v>200</v>
      </c>
      <c r="G117" s="158"/>
      <c r="H117" s="158"/>
      <c r="I117" s="158"/>
      <c r="J117" s="159">
        <f aca="true" t="shared" si="10" ref="J117:L120">J118</f>
        <v>193.4</v>
      </c>
      <c r="K117" s="159">
        <f t="shared" si="10"/>
        <v>193.4</v>
      </c>
      <c r="L117" s="159">
        <f t="shared" si="10"/>
        <v>193.4</v>
      </c>
    </row>
    <row r="118" spans="1:12" ht="26.25">
      <c r="A118" s="148" t="s">
        <v>199</v>
      </c>
      <c r="B118" s="148">
        <v>89</v>
      </c>
      <c r="C118" s="148">
        <v>1</v>
      </c>
      <c r="D118" s="152" t="s">
        <v>108</v>
      </c>
      <c r="E118" s="148">
        <v>44102</v>
      </c>
      <c r="F118" s="148">
        <v>240</v>
      </c>
      <c r="G118" s="148"/>
      <c r="H118" s="148"/>
      <c r="I118" s="148"/>
      <c r="J118" s="150">
        <f t="shared" si="10"/>
        <v>193.4</v>
      </c>
      <c r="K118" s="150">
        <f t="shared" si="10"/>
        <v>193.4</v>
      </c>
      <c r="L118" s="150">
        <f t="shared" si="10"/>
        <v>193.4</v>
      </c>
    </row>
    <row r="119" spans="1:12" ht="118.5">
      <c r="A119" s="148" t="s">
        <v>113</v>
      </c>
      <c r="B119" s="148">
        <v>89</v>
      </c>
      <c r="C119" s="148">
        <v>1</v>
      </c>
      <c r="D119" s="152" t="s">
        <v>108</v>
      </c>
      <c r="E119" s="148">
        <v>44102</v>
      </c>
      <c r="F119" s="148">
        <v>240</v>
      </c>
      <c r="G119" s="152" t="s">
        <v>243</v>
      </c>
      <c r="H119" s="152"/>
      <c r="I119" s="151"/>
      <c r="J119" s="150">
        <f t="shared" si="10"/>
        <v>193.4</v>
      </c>
      <c r="K119" s="150">
        <f t="shared" si="10"/>
        <v>193.4</v>
      </c>
      <c r="L119" s="150">
        <f t="shared" si="10"/>
        <v>193.4</v>
      </c>
    </row>
    <row r="120" spans="1:12" ht="12.75">
      <c r="A120" s="148" t="s">
        <v>145</v>
      </c>
      <c r="B120" s="148">
        <v>89</v>
      </c>
      <c r="C120" s="148">
        <v>1</v>
      </c>
      <c r="D120" s="152" t="s">
        <v>108</v>
      </c>
      <c r="E120" s="148">
        <v>44102</v>
      </c>
      <c r="F120" s="148">
        <v>240</v>
      </c>
      <c r="G120" s="152" t="s">
        <v>243</v>
      </c>
      <c r="H120" s="152" t="s">
        <v>154</v>
      </c>
      <c r="I120" s="148"/>
      <c r="J120" s="150">
        <f t="shared" si="10"/>
        <v>193.4</v>
      </c>
      <c r="K120" s="150">
        <f t="shared" si="10"/>
        <v>193.4</v>
      </c>
      <c r="L120" s="150">
        <f t="shared" si="10"/>
        <v>193.4</v>
      </c>
    </row>
    <row r="121" spans="1:12" ht="10.5" customHeight="1">
      <c r="A121" s="155" t="s">
        <v>378</v>
      </c>
      <c r="B121" s="155">
        <v>89</v>
      </c>
      <c r="C121" s="155">
        <v>1</v>
      </c>
      <c r="D121" s="156" t="s">
        <v>108</v>
      </c>
      <c r="E121" s="155">
        <v>44102</v>
      </c>
      <c r="F121" s="155">
        <v>240</v>
      </c>
      <c r="G121" s="156" t="s">
        <v>243</v>
      </c>
      <c r="H121" s="156" t="s">
        <v>154</v>
      </c>
      <c r="I121" s="155">
        <v>925</v>
      </c>
      <c r="J121" s="157">
        <f>прил5!J123</f>
        <v>193.4</v>
      </c>
      <c r="K121" s="157">
        <f>прил5!K123</f>
        <v>193.4</v>
      </c>
      <c r="L121" s="157">
        <f>прил5!L123</f>
        <v>193.4</v>
      </c>
    </row>
    <row r="122" spans="1:12" ht="26.25" hidden="1">
      <c r="A122" s="148" t="s">
        <v>348</v>
      </c>
      <c r="B122" s="148">
        <v>89</v>
      </c>
      <c r="C122" s="148">
        <v>1</v>
      </c>
      <c r="D122" s="152" t="s">
        <v>108</v>
      </c>
      <c r="E122" s="158">
        <v>42020</v>
      </c>
      <c r="F122" s="158">
        <v>200</v>
      </c>
      <c r="G122" s="158"/>
      <c r="H122" s="158"/>
      <c r="I122" s="158"/>
      <c r="J122" s="159">
        <f>J123</f>
        <v>0</v>
      </c>
      <c r="K122" s="159">
        <f>K123</f>
        <v>0</v>
      </c>
      <c r="L122" s="159">
        <f>L123</f>
        <v>0</v>
      </c>
    </row>
    <row r="123" spans="1:12" ht="26.25" hidden="1">
      <c r="A123" s="148" t="s">
        <v>348</v>
      </c>
      <c r="B123" s="148">
        <v>89</v>
      </c>
      <c r="C123" s="148">
        <v>1</v>
      </c>
      <c r="D123" s="152" t="s">
        <v>108</v>
      </c>
      <c r="E123" s="148">
        <v>42020</v>
      </c>
      <c r="F123" s="148">
        <v>240</v>
      </c>
      <c r="G123" s="148"/>
      <c r="H123" s="148"/>
      <c r="I123" s="148"/>
      <c r="J123" s="150">
        <f>J124</f>
        <v>0</v>
      </c>
      <c r="K123" s="150">
        <f aca="true" t="shared" si="11" ref="J123:L130">K124</f>
        <v>0</v>
      </c>
      <c r="L123" s="150">
        <f t="shared" si="11"/>
        <v>0</v>
      </c>
    </row>
    <row r="124" spans="1:12" ht="26.25" hidden="1">
      <c r="A124" s="148" t="s">
        <v>199</v>
      </c>
      <c r="B124" s="148">
        <v>89</v>
      </c>
      <c r="C124" s="148">
        <v>1</v>
      </c>
      <c r="D124" s="152" t="s">
        <v>108</v>
      </c>
      <c r="E124" s="148">
        <v>42020</v>
      </c>
      <c r="F124" s="148">
        <v>240</v>
      </c>
      <c r="G124" s="152" t="s">
        <v>186</v>
      </c>
      <c r="H124" s="151"/>
      <c r="I124" s="151"/>
      <c r="J124" s="150">
        <f t="shared" si="11"/>
        <v>0</v>
      </c>
      <c r="K124" s="150">
        <f t="shared" si="11"/>
        <v>0</v>
      </c>
      <c r="L124" s="150">
        <f t="shared" si="11"/>
        <v>0</v>
      </c>
    </row>
    <row r="125" spans="1:12" ht="12.75" hidden="1">
      <c r="A125" s="148" t="s">
        <v>257</v>
      </c>
      <c r="B125" s="148">
        <v>89</v>
      </c>
      <c r="C125" s="148">
        <v>1</v>
      </c>
      <c r="D125" s="152" t="s">
        <v>108</v>
      </c>
      <c r="E125" s="148">
        <v>42020</v>
      </c>
      <c r="F125" s="148">
        <v>240</v>
      </c>
      <c r="G125" s="152" t="s">
        <v>186</v>
      </c>
      <c r="H125" s="152" t="s">
        <v>184</v>
      </c>
      <c r="I125" s="148"/>
      <c r="J125" s="150">
        <f>J126</f>
        <v>0</v>
      </c>
      <c r="K125" s="150">
        <f t="shared" si="11"/>
        <v>0</v>
      </c>
      <c r="L125" s="150">
        <f t="shared" si="11"/>
        <v>0</v>
      </c>
    </row>
    <row r="126" spans="1:12" ht="12.75" hidden="1">
      <c r="A126" s="155" t="s">
        <v>378</v>
      </c>
      <c r="B126" s="155">
        <v>89</v>
      </c>
      <c r="C126" s="155">
        <v>1</v>
      </c>
      <c r="D126" s="156" t="s">
        <v>108</v>
      </c>
      <c r="E126" s="155">
        <v>42020</v>
      </c>
      <c r="F126" s="155">
        <v>240</v>
      </c>
      <c r="G126" s="156" t="s">
        <v>186</v>
      </c>
      <c r="H126" s="156" t="s">
        <v>184</v>
      </c>
      <c r="I126" s="155">
        <v>925</v>
      </c>
      <c r="J126" s="157">
        <f>прил5!J124</f>
        <v>0</v>
      </c>
      <c r="K126" s="157">
        <f>прил5!K124</f>
        <v>0</v>
      </c>
      <c r="L126" s="157">
        <f>прил5!L124</f>
        <v>0</v>
      </c>
    </row>
    <row r="127" spans="1:12" ht="26.25" hidden="1">
      <c r="A127" s="148" t="s">
        <v>348</v>
      </c>
      <c r="B127" s="148">
        <v>89</v>
      </c>
      <c r="C127" s="148">
        <v>1</v>
      </c>
      <c r="D127" s="152" t="s">
        <v>108</v>
      </c>
      <c r="E127" s="158">
        <v>43010</v>
      </c>
      <c r="F127" s="158">
        <v>200</v>
      </c>
      <c r="G127" s="158"/>
      <c r="H127" s="158"/>
      <c r="I127" s="158"/>
      <c r="J127" s="159">
        <f>J128</f>
        <v>0</v>
      </c>
      <c r="K127" s="159">
        <f>K128</f>
        <v>0</v>
      </c>
      <c r="L127" s="159">
        <f>L128</f>
        <v>0</v>
      </c>
    </row>
    <row r="128" spans="1:12" ht="26.25" hidden="1">
      <c r="A128" s="148" t="s">
        <v>348</v>
      </c>
      <c r="B128" s="148">
        <v>89</v>
      </c>
      <c r="C128" s="148">
        <v>1</v>
      </c>
      <c r="D128" s="152" t="s">
        <v>108</v>
      </c>
      <c r="E128" s="148">
        <v>43010</v>
      </c>
      <c r="F128" s="148">
        <v>240</v>
      </c>
      <c r="G128" s="148"/>
      <c r="H128" s="148"/>
      <c r="I128" s="148"/>
      <c r="J128" s="150">
        <f>J129</f>
        <v>0</v>
      </c>
      <c r="K128" s="150">
        <f t="shared" si="11"/>
        <v>0</v>
      </c>
      <c r="L128" s="150">
        <f t="shared" si="11"/>
        <v>0</v>
      </c>
    </row>
    <row r="129" spans="1:12" ht="26.25" hidden="1">
      <c r="A129" s="148" t="s">
        <v>199</v>
      </c>
      <c r="B129" s="148">
        <v>89</v>
      </c>
      <c r="C129" s="148">
        <v>1</v>
      </c>
      <c r="D129" s="152" t="s">
        <v>108</v>
      </c>
      <c r="E129" s="148">
        <v>43010</v>
      </c>
      <c r="F129" s="148">
        <v>240</v>
      </c>
      <c r="G129" s="152" t="s">
        <v>186</v>
      </c>
      <c r="H129" s="151"/>
      <c r="I129" s="151"/>
      <c r="J129" s="150">
        <f t="shared" si="11"/>
        <v>0</v>
      </c>
      <c r="K129" s="150">
        <f t="shared" si="11"/>
        <v>0</v>
      </c>
      <c r="L129" s="150">
        <f t="shared" si="11"/>
        <v>0</v>
      </c>
    </row>
    <row r="130" spans="1:12" ht="12.75" hidden="1">
      <c r="A130" s="148" t="s">
        <v>46</v>
      </c>
      <c r="B130" s="148">
        <v>89</v>
      </c>
      <c r="C130" s="148">
        <v>1</v>
      </c>
      <c r="D130" s="152" t="s">
        <v>108</v>
      </c>
      <c r="E130" s="148">
        <v>43010</v>
      </c>
      <c r="F130" s="148">
        <v>240</v>
      </c>
      <c r="G130" s="152" t="s">
        <v>186</v>
      </c>
      <c r="H130" s="152" t="s">
        <v>183</v>
      </c>
      <c r="I130" s="148"/>
      <c r="J130" s="150">
        <f>J131</f>
        <v>0</v>
      </c>
      <c r="K130" s="150">
        <f t="shared" si="11"/>
        <v>0</v>
      </c>
      <c r="L130" s="150">
        <f t="shared" si="11"/>
        <v>0</v>
      </c>
    </row>
    <row r="131" spans="1:12" ht="12.75" hidden="1">
      <c r="A131" s="155" t="s">
        <v>378</v>
      </c>
      <c r="B131" s="155">
        <v>89</v>
      </c>
      <c r="C131" s="155">
        <v>1</v>
      </c>
      <c r="D131" s="156" t="s">
        <v>108</v>
      </c>
      <c r="E131" s="155">
        <v>43010</v>
      </c>
      <c r="F131" s="155">
        <v>240</v>
      </c>
      <c r="G131" s="156" t="s">
        <v>186</v>
      </c>
      <c r="H131" s="156" t="s">
        <v>183</v>
      </c>
      <c r="I131" s="155">
        <v>925</v>
      </c>
      <c r="J131" s="157">
        <f>прил5!J160</f>
        <v>0</v>
      </c>
      <c r="K131" s="157">
        <f>прил5!K160</f>
        <v>0</v>
      </c>
      <c r="L131" s="157">
        <f>прил5!L160</f>
        <v>0</v>
      </c>
    </row>
    <row r="132" spans="1:12" ht="26.25" hidden="1">
      <c r="A132" s="148" t="s">
        <v>348</v>
      </c>
      <c r="B132" s="148">
        <v>89</v>
      </c>
      <c r="C132" s="148">
        <v>1</v>
      </c>
      <c r="D132" s="152" t="s">
        <v>108</v>
      </c>
      <c r="E132" s="158">
        <v>43030</v>
      </c>
      <c r="F132" s="158">
        <v>200</v>
      </c>
      <c r="G132" s="158"/>
      <c r="H132" s="158"/>
      <c r="I132" s="158"/>
      <c r="J132" s="159">
        <f>J133</f>
        <v>0</v>
      </c>
      <c r="K132" s="159">
        <f aca="true" t="shared" si="12" ref="J132:L135">K133</f>
        <v>0</v>
      </c>
      <c r="L132" s="159">
        <f>L133</f>
        <v>0</v>
      </c>
    </row>
    <row r="133" spans="1:12" ht="26.25" hidden="1">
      <c r="A133" s="148" t="s">
        <v>348</v>
      </c>
      <c r="B133" s="148">
        <v>89</v>
      </c>
      <c r="C133" s="148">
        <v>1</v>
      </c>
      <c r="D133" s="152" t="s">
        <v>108</v>
      </c>
      <c r="E133" s="148">
        <v>43030</v>
      </c>
      <c r="F133" s="148">
        <v>240</v>
      </c>
      <c r="G133" s="148"/>
      <c r="H133" s="148"/>
      <c r="I133" s="148"/>
      <c r="J133" s="150">
        <f>J134</f>
        <v>0</v>
      </c>
      <c r="K133" s="150">
        <f t="shared" si="12"/>
        <v>0</v>
      </c>
      <c r="L133" s="150">
        <f t="shared" si="12"/>
        <v>0</v>
      </c>
    </row>
    <row r="134" spans="1:12" ht="26.25" hidden="1">
      <c r="A134" s="148" t="s">
        <v>199</v>
      </c>
      <c r="B134" s="148">
        <v>89</v>
      </c>
      <c r="C134" s="148">
        <v>1</v>
      </c>
      <c r="D134" s="152" t="s">
        <v>108</v>
      </c>
      <c r="E134" s="148">
        <v>43030</v>
      </c>
      <c r="F134" s="148">
        <v>240</v>
      </c>
      <c r="G134" s="152" t="s">
        <v>186</v>
      </c>
      <c r="H134" s="151"/>
      <c r="I134" s="151"/>
      <c r="J134" s="150">
        <f t="shared" si="12"/>
        <v>0</v>
      </c>
      <c r="K134" s="150">
        <f t="shared" si="12"/>
        <v>0</v>
      </c>
      <c r="L134" s="150">
        <f t="shared" si="12"/>
        <v>0</v>
      </c>
    </row>
    <row r="135" spans="1:12" ht="12.75" hidden="1">
      <c r="A135" s="148" t="s">
        <v>49</v>
      </c>
      <c r="B135" s="148">
        <v>89</v>
      </c>
      <c r="C135" s="148">
        <v>1</v>
      </c>
      <c r="D135" s="152" t="s">
        <v>108</v>
      </c>
      <c r="E135" s="148">
        <v>43030</v>
      </c>
      <c r="F135" s="148">
        <v>240</v>
      </c>
      <c r="G135" s="152" t="s">
        <v>186</v>
      </c>
      <c r="H135" s="152" t="s">
        <v>183</v>
      </c>
      <c r="I135" s="148"/>
      <c r="J135" s="150">
        <f>J136</f>
        <v>0</v>
      </c>
      <c r="K135" s="150">
        <f t="shared" si="12"/>
        <v>0</v>
      </c>
      <c r="L135" s="150">
        <f t="shared" si="12"/>
        <v>0</v>
      </c>
    </row>
    <row r="136" spans="1:12" ht="12.75" hidden="1">
      <c r="A136" s="155" t="s">
        <v>378</v>
      </c>
      <c r="B136" s="155">
        <v>89</v>
      </c>
      <c r="C136" s="155">
        <v>1</v>
      </c>
      <c r="D136" s="156" t="s">
        <v>108</v>
      </c>
      <c r="E136" s="155">
        <v>43030</v>
      </c>
      <c r="F136" s="155">
        <v>240</v>
      </c>
      <c r="G136" s="156" t="s">
        <v>186</v>
      </c>
      <c r="H136" s="156" t="s">
        <v>183</v>
      </c>
      <c r="I136" s="155">
        <v>925</v>
      </c>
      <c r="J136" s="157">
        <f>прил5!J149</f>
        <v>0</v>
      </c>
      <c r="K136" s="157">
        <f>прил5!K149</f>
        <v>0</v>
      </c>
      <c r="L136" s="157">
        <f>прил5!L149</f>
        <v>0</v>
      </c>
    </row>
    <row r="137" spans="1:12" ht="26.25">
      <c r="A137" s="148" t="s">
        <v>348</v>
      </c>
      <c r="B137" s="148">
        <v>89</v>
      </c>
      <c r="C137" s="148">
        <v>1</v>
      </c>
      <c r="D137" s="152" t="s">
        <v>108</v>
      </c>
      <c r="E137" s="158">
        <v>43040</v>
      </c>
      <c r="F137" s="158">
        <v>200</v>
      </c>
      <c r="G137" s="158"/>
      <c r="H137" s="158"/>
      <c r="I137" s="158"/>
      <c r="J137" s="159">
        <f aca="true" t="shared" si="13" ref="J137:L140">J138</f>
        <v>18</v>
      </c>
      <c r="K137" s="159">
        <f t="shared" si="13"/>
        <v>50</v>
      </c>
      <c r="L137" s="159">
        <f t="shared" si="13"/>
        <v>50</v>
      </c>
    </row>
    <row r="138" spans="1:12" ht="26.25">
      <c r="A138" s="148" t="s">
        <v>348</v>
      </c>
      <c r="B138" s="148">
        <v>89</v>
      </c>
      <c r="C138" s="148">
        <v>1</v>
      </c>
      <c r="D138" s="152" t="s">
        <v>108</v>
      </c>
      <c r="E138" s="148">
        <v>43040</v>
      </c>
      <c r="F138" s="148">
        <v>240</v>
      </c>
      <c r="G138" s="148"/>
      <c r="H138" s="148"/>
      <c r="I138" s="148"/>
      <c r="J138" s="150">
        <f t="shared" si="13"/>
        <v>18</v>
      </c>
      <c r="K138" s="150">
        <f t="shared" si="13"/>
        <v>50</v>
      </c>
      <c r="L138" s="150">
        <f t="shared" si="13"/>
        <v>50</v>
      </c>
    </row>
    <row r="139" spans="1:12" ht="26.25">
      <c r="A139" s="148" t="s">
        <v>199</v>
      </c>
      <c r="B139" s="148">
        <v>89</v>
      </c>
      <c r="C139" s="148">
        <v>1</v>
      </c>
      <c r="D139" s="152" t="s">
        <v>108</v>
      </c>
      <c r="E139" s="148">
        <v>43040</v>
      </c>
      <c r="F139" s="148">
        <v>240</v>
      </c>
      <c r="G139" s="152" t="s">
        <v>186</v>
      </c>
      <c r="H139" s="151"/>
      <c r="I139" s="151"/>
      <c r="J139" s="150">
        <f t="shared" si="13"/>
        <v>18</v>
      </c>
      <c r="K139" s="150">
        <f t="shared" si="13"/>
        <v>50</v>
      </c>
      <c r="L139" s="150">
        <f t="shared" si="13"/>
        <v>50</v>
      </c>
    </row>
    <row r="140" spans="1:12" ht="12.75">
      <c r="A140" s="148" t="s">
        <v>50</v>
      </c>
      <c r="B140" s="148">
        <v>89</v>
      </c>
      <c r="C140" s="148">
        <v>1</v>
      </c>
      <c r="D140" s="152" t="s">
        <v>108</v>
      </c>
      <c r="E140" s="148">
        <v>43040</v>
      </c>
      <c r="F140" s="148">
        <v>240</v>
      </c>
      <c r="G140" s="152" t="s">
        <v>186</v>
      </c>
      <c r="H140" s="152" t="s">
        <v>183</v>
      </c>
      <c r="I140" s="148"/>
      <c r="J140" s="150">
        <f t="shared" si="13"/>
        <v>18</v>
      </c>
      <c r="K140" s="150">
        <f t="shared" si="13"/>
        <v>50</v>
      </c>
      <c r="L140" s="150">
        <f t="shared" si="13"/>
        <v>50</v>
      </c>
    </row>
    <row r="141" spans="1:12" ht="12.75">
      <c r="A141" s="155" t="s">
        <v>378</v>
      </c>
      <c r="B141" s="155">
        <v>89</v>
      </c>
      <c r="C141" s="155">
        <v>1</v>
      </c>
      <c r="D141" s="156" t="s">
        <v>108</v>
      </c>
      <c r="E141" s="155">
        <v>43040</v>
      </c>
      <c r="F141" s="155">
        <v>240</v>
      </c>
      <c r="G141" s="156" t="s">
        <v>186</v>
      </c>
      <c r="H141" s="156" t="s">
        <v>183</v>
      </c>
      <c r="I141" s="155">
        <v>925</v>
      </c>
      <c r="J141" s="157">
        <f>прил5!J171</f>
        <v>18</v>
      </c>
      <c r="K141" s="157">
        <f>прил5!K171</f>
        <v>50</v>
      </c>
      <c r="L141" s="157">
        <f>прил5!L171</f>
        <v>50</v>
      </c>
    </row>
    <row r="142" spans="1:12" ht="26.25">
      <c r="A142" s="148" t="s">
        <v>165</v>
      </c>
      <c r="B142" s="148">
        <v>89</v>
      </c>
      <c r="C142" s="148">
        <v>1</v>
      </c>
      <c r="D142" s="152" t="s">
        <v>108</v>
      </c>
      <c r="E142" s="158">
        <v>43040</v>
      </c>
      <c r="F142" s="158">
        <v>310</v>
      </c>
      <c r="G142" s="158"/>
      <c r="H142" s="158"/>
      <c r="I142" s="158"/>
      <c r="J142" s="159">
        <f aca="true" t="shared" si="14" ref="J142:L145">J143</f>
        <v>61.19</v>
      </c>
      <c r="K142" s="159">
        <f t="shared" si="14"/>
        <v>69.1</v>
      </c>
      <c r="L142" s="159">
        <f t="shared" si="14"/>
        <v>48.3</v>
      </c>
    </row>
    <row r="143" spans="1:12" ht="12.75">
      <c r="A143" s="148" t="s">
        <v>164</v>
      </c>
      <c r="B143" s="148">
        <v>89</v>
      </c>
      <c r="C143" s="148">
        <v>1</v>
      </c>
      <c r="D143" s="152" t="s">
        <v>108</v>
      </c>
      <c r="E143" s="148">
        <v>43040</v>
      </c>
      <c r="F143" s="148">
        <v>310</v>
      </c>
      <c r="G143" s="148"/>
      <c r="H143" s="148"/>
      <c r="I143" s="148"/>
      <c r="J143" s="150">
        <f t="shared" si="14"/>
        <v>61.19</v>
      </c>
      <c r="K143" s="150">
        <f t="shared" si="14"/>
        <v>69.1</v>
      </c>
      <c r="L143" s="150">
        <f t="shared" si="14"/>
        <v>48.3</v>
      </c>
    </row>
    <row r="144" spans="1:12" ht="12.75">
      <c r="A144" s="148" t="s">
        <v>200</v>
      </c>
      <c r="B144" s="148">
        <v>89</v>
      </c>
      <c r="C144" s="148">
        <v>1</v>
      </c>
      <c r="D144" s="152" t="s">
        <v>108</v>
      </c>
      <c r="E144" s="148">
        <v>43040</v>
      </c>
      <c r="F144" s="148">
        <v>310</v>
      </c>
      <c r="G144" s="152" t="s">
        <v>185</v>
      </c>
      <c r="H144" s="151"/>
      <c r="I144" s="151"/>
      <c r="J144" s="150">
        <f t="shared" si="14"/>
        <v>61.19</v>
      </c>
      <c r="K144" s="150">
        <f t="shared" si="14"/>
        <v>69.1</v>
      </c>
      <c r="L144" s="150">
        <f t="shared" si="14"/>
        <v>48.3</v>
      </c>
    </row>
    <row r="145" spans="1:12" ht="12.75">
      <c r="A145" s="148" t="s">
        <v>234</v>
      </c>
      <c r="B145" s="148">
        <v>89</v>
      </c>
      <c r="C145" s="148">
        <v>1</v>
      </c>
      <c r="D145" s="152" t="s">
        <v>108</v>
      </c>
      <c r="E145" s="148">
        <v>43040</v>
      </c>
      <c r="F145" s="148">
        <v>310</v>
      </c>
      <c r="G145" s="152" t="s">
        <v>185</v>
      </c>
      <c r="H145" s="152" t="s">
        <v>242</v>
      </c>
      <c r="I145" s="148"/>
      <c r="J145" s="150">
        <f t="shared" si="14"/>
        <v>61.19</v>
      </c>
      <c r="K145" s="150">
        <f t="shared" si="14"/>
        <v>69.1</v>
      </c>
      <c r="L145" s="150">
        <f t="shared" si="14"/>
        <v>48.3</v>
      </c>
    </row>
    <row r="146" spans="1:12" ht="12.75">
      <c r="A146" s="155" t="s">
        <v>378</v>
      </c>
      <c r="B146" s="155">
        <v>89</v>
      </c>
      <c r="C146" s="155">
        <v>1</v>
      </c>
      <c r="D146" s="156" t="s">
        <v>108</v>
      </c>
      <c r="E146" s="155">
        <v>43040</v>
      </c>
      <c r="F146" s="155">
        <v>310</v>
      </c>
      <c r="G146" s="156" t="s">
        <v>185</v>
      </c>
      <c r="H146" s="156" t="s">
        <v>242</v>
      </c>
      <c r="I146" s="155">
        <v>925</v>
      </c>
      <c r="J146" s="157">
        <f>прил5!J183</f>
        <v>61.19</v>
      </c>
      <c r="K146" s="157">
        <f>прил5!K183</f>
        <v>69.1</v>
      </c>
      <c r="L146" s="157">
        <f>прил5!L183</f>
        <v>48.3</v>
      </c>
    </row>
    <row r="147" spans="1:12" ht="12.75">
      <c r="A147" s="148" t="s">
        <v>234</v>
      </c>
      <c r="B147" s="148">
        <v>89</v>
      </c>
      <c r="C147" s="148">
        <v>1</v>
      </c>
      <c r="D147" s="152" t="s">
        <v>108</v>
      </c>
      <c r="E147" s="158">
        <v>44205</v>
      </c>
      <c r="F147" s="158">
        <v>310</v>
      </c>
      <c r="G147" s="158" t="s">
        <v>185</v>
      </c>
      <c r="H147" s="158" t="s">
        <v>242</v>
      </c>
      <c r="I147" s="158"/>
      <c r="J147" s="159">
        <f>J148</f>
        <v>0</v>
      </c>
      <c r="K147" s="159">
        <f>K148</f>
        <v>0</v>
      </c>
      <c r="L147" s="159">
        <f>L148</f>
        <v>0</v>
      </c>
    </row>
    <row r="148" spans="1:12" ht="12.75">
      <c r="A148" s="155" t="s">
        <v>378</v>
      </c>
      <c r="B148" s="155">
        <v>89</v>
      </c>
      <c r="C148" s="155">
        <v>1</v>
      </c>
      <c r="D148" s="156" t="s">
        <v>108</v>
      </c>
      <c r="E148" s="155">
        <v>44205</v>
      </c>
      <c r="F148" s="155">
        <v>310</v>
      </c>
      <c r="G148" s="156" t="s">
        <v>185</v>
      </c>
      <c r="H148" s="156" t="s">
        <v>242</v>
      </c>
      <c r="I148" s="155">
        <v>925</v>
      </c>
      <c r="J148" s="157">
        <f>прил5!J172</f>
        <v>0</v>
      </c>
      <c r="K148" s="157">
        <f>прил5!K172</f>
        <v>0</v>
      </c>
      <c r="L148" s="157">
        <f>прил5!L172</f>
        <v>0</v>
      </c>
    </row>
    <row r="149" spans="1:12" ht="12.75">
      <c r="A149" s="148" t="s">
        <v>115</v>
      </c>
      <c r="B149" s="148">
        <v>89</v>
      </c>
      <c r="C149" s="148">
        <v>1</v>
      </c>
      <c r="D149" s="152" t="s">
        <v>108</v>
      </c>
      <c r="E149" s="158">
        <v>41240</v>
      </c>
      <c r="F149" s="158">
        <v>730</v>
      </c>
      <c r="G149" s="158"/>
      <c r="H149" s="158"/>
      <c r="I149" s="158"/>
      <c r="J149" s="159">
        <f aca="true" t="shared" si="15" ref="J149:L151">J150</f>
        <v>0.1</v>
      </c>
      <c r="K149" s="159">
        <f t="shared" si="15"/>
        <v>0.1</v>
      </c>
      <c r="L149" s="159">
        <f t="shared" si="15"/>
        <v>0.1</v>
      </c>
    </row>
    <row r="150" spans="1:12" ht="12.75">
      <c r="A150" s="148" t="s">
        <v>28</v>
      </c>
      <c r="B150" s="148">
        <v>89</v>
      </c>
      <c r="C150" s="148">
        <v>1</v>
      </c>
      <c r="D150" s="152" t="s">
        <v>108</v>
      </c>
      <c r="E150" s="148">
        <v>41240</v>
      </c>
      <c r="F150" s="148">
        <v>730</v>
      </c>
      <c r="G150" s="152" t="s">
        <v>214</v>
      </c>
      <c r="H150" s="151"/>
      <c r="I150" s="151"/>
      <c r="J150" s="150">
        <f t="shared" si="15"/>
        <v>0.1</v>
      </c>
      <c r="K150" s="150">
        <f t="shared" si="15"/>
        <v>0.1</v>
      </c>
      <c r="L150" s="150">
        <f t="shared" si="15"/>
        <v>0.1</v>
      </c>
    </row>
    <row r="151" spans="1:12" ht="12.75">
      <c r="A151" s="148" t="s">
        <v>143</v>
      </c>
      <c r="B151" s="148">
        <v>89</v>
      </c>
      <c r="C151" s="148">
        <v>1</v>
      </c>
      <c r="D151" s="152" t="s">
        <v>108</v>
      </c>
      <c r="E151" s="148">
        <v>41240</v>
      </c>
      <c r="F151" s="148">
        <v>730</v>
      </c>
      <c r="G151" s="152" t="s">
        <v>214</v>
      </c>
      <c r="H151" s="152" t="s">
        <v>242</v>
      </c>
      <c r="I151" s="148"/>
      <c r="J151" s="150">
        <f t="shared" si="15"/>
        <v>0.1</v>
      </c>
      <c r="K151" s="150">
        <f t="shared" si="15"/>
        <v>0.1</v>
      </c>
      <c r="L151" s="150">
        <f t="shared" si="15"/>
        <v>0.1</v>
      </c>
    </row>
    <row r="152" spans="1:12" ht="12.75">
      <c r="A152" s="155" t="s">
        <v>378</v>
      </c>
      <c r="B152" s="155">
        <v>89</v>
      </c>
      <c r="C152" s="155">
        <v>1</v>
      </c>
      <c r="D152" s="156" t="s">
        <v>108</v>
      </c>
      <c r="E152" s="155">
        <v>41240</v>
      </c>
      <c r="F152" s="155">
        <v>730</v>
      </c>
      <c r="G152" s="156" t="s">
        <v>214</v>
      </c>
      <c r="H152" s="156" t="s">
        <v>242</v>
      </c>
      <c r="I152" s="155">
        <v>925</v>
      </c>
      <c r="J152" s="157">
        <f>прил5!J198</f>
        <v>0.1</v>
      </c>
      <c r="K152" s="157">
        <f>прил5!K198</f>
        <v>0.1</v>
      </c>
      <c r="L152" s="157">
        <f>прил5!L198</f>
        <v>0.1</v>
      </c>
    </row>
    <row r="153" spans="1:12" ht="12.75">
      <c r="A153" s="148" t="s">
        <v>358</v>
      </c>
      <c r="B153" s="148" t="s">
        <v>6</v>
      </c>
      <c r="C153" s="148" t="s">
        <v>244</v>
      </c>
      <c r="D153" s="148" t="s">
        <v>108</v>
      </c>
      <c r="E153" s="145">
        <v>41990</v>
      </c>
      <c r="F153" s="145"/>
      <c r="G153" s="149"/>
      <c r="H153" s="149"/>
      <c r="I153" s="149"/>
      <c r="J153" s="147">
        <f>J154</f>
        <v>0</v>
      </c>
      <c r="K153" s="147">
        <f>K154</f>
        <v>11.7</v>
      </c>
      <c r="L153" s="147">
        <f>L154</f>
        <v>24</v>
      </c>
    </row>
    <row r="154" spans="1:12" ht="12.75">
      <c r="A154" s="148" t="s">
        <v>349</v>
      </c>
      <c r="B154" s="148" t="s">
        <v>6</v>
      </c>
      <c r="C154" s="148" t="s">
        <v>244</v>
      </c>
      <c r="D154" s="148" t="s">
        <v>108</v>
      </c>
      <c r="E154" s="148">
        <v>41990</v>
      </c>
      <c r="F154" s="148">
        <v>800</v>
      </c>
      <c r="G154" s="148"/>
      <c r="H154" s="148"/>
      <c r="I154" s="148"/>
      <c r="J154" s="150">
        <f>J156</f>
        <v>0</v>
      </c>
      <c r="K154" s="150">
        <f>K156</f>
        <v>11.7</v>
      </c>
      <c r="L154" s="150">
        <f>L156</f>
        <v>24</v>
      </c>
    </row>
    <row r="155" spans="1:12" ht="12.75">
      <c r="A155" s="148" t="s">
        <v>152</v>
      </c>
      <c r="B155" s="148" t="s">
        <v>6</v>
      </c>
      <c r="C155" s="148" t="s">
        <v>244</v>
      </c>
      <c r="D155" s="148" t="s">
        <v>108</v>
      </c>
      <c r="E155" s="148">
        <v>41990</v>
      </c>
      <c r="F155" s="148">
        <v>870</v>
      </c>
      <c r="G155" s="148"/>
      <c r="H155" s="148"/>
      <c r="I155" s="148"/>
      <c r="J155" s="150">
        <f aca="true" t="shared" si="16" ref="J155:L157">J156</f>
        <v>0</v>
      </c>
      <c r="K155" s="150">
        <f t="shared" si="16"/>
        <v>11.7</v>
      </c>
      <c r="L155" s="150">
        <f t="shared" si="16"/>
        <v>24</v>
      </c>
    </row>
    <row r="156" spans="1:12" ht="12.75">
      <c r="A156" s="148" t="s">
        <v>358</v>
      </c>
      <c r="B156" s="148" t="s">
        <v>6</v>
      </c>
      <c r="C156" s="148" t="s">
        <v>244</v>
      </c>
      <c r="D156" s="148" t="s">
        <v>108</v>
      </c>
      <c r="E156" s="148">
        <v>41990</v>
      </c>
      <c r="F156" s="148">
        <v>870</v>
      </c>
      <c r="G156" s="148">
        <v>99</v>
      </c>
      <c r="H156" s="148"/>
      <c r="I156" s="148"/>
      <c r="J156" s="150">
        <f t="shared" si="16"/>
        <v>0</v>
      </c>
      <c r="K156" s="150">
        <f t="shared" si="16"/>
        <v>11.7</v>
      </c>
      <c r="L156" s="150">
        <f t="shared" si="16"/>
        <v>24</v>
      </c>
    </row>
    <row r="157" spans="1:12" ht="12.75">
      <c r="A157" s="148" t="s">
        <v>358</v>
      </c>
      <c r="B157" s="148" t="s">
        <v>6</v>
      </c>
      <c r="C157" s="148" t="s">
        <v>244</v>
      </c>
      <c r="D157" s="148" t="s">
        <v>108</v>
      </c>
      <c r="E157" s="148">
        <v>41990</v>
      </c>
      <c r="F157" s="148">
        <v>870</v>
      </c>
      <c r="G157" s="148">
        <v>99</v>
      </c>
      <c r="H157" s="148">
        <v>99</v>
      </c>
      <c r="I157" s="148"/>
      <c r="J157" s="150">
        <f t="shared" si="16"/>
        <v>0</v>
      </c>
      <c r="K157" s="150">
        <f t="shared" si="16"/>
        <v>11.7</v>
      </c>
      <c r="L157" s="150">
        <f t="shared" si="16"/>
        <v>24</v>
      </c>
    </row>
    <row r="158" spans="1:12" ht="12.75">
      <c r="A158" s="155" t="s">
        <v>378</v>
      </c>
      <c r="B158" s="155" t="s">
        <v>6</v>
      </c>
      <c r="C158" s="155" t="s">
        <v>244</v>
      </c>
      <c r="D158" s="156" t="s">
        <v>108</v>
      </c>
      <c r="E158" s="155">
        <v>41990</v>
      </c>
      <c r="F158" s="155">
        <v>870</v>
      </c>
      <c r="G158" s="156">
        <v>99</v>
      </c>
      <c r="H158" s="156">
        <v>99</v>
      </c>
      <c r="I158" s="155">
        <v>925</v>
      </c>
      <c r="J158" s="157">
        <f>прил5!J205</f>
        <v>0</v>
      </c>
      <c r="K158" s="157">
        <f>прил5!K205</f>
        <v>11.7</v>
      </c>
      <c r="L158" s="157">
        <f>прил5!L205</f>
        <v>24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tabSelected="1" zoomScale="85" zoomScaleNormal="85" zoomScalePageLayoutView="0" workbookViewId="0" topLeftCell="A22">
      <selection activeCell="C23" sqref="C23"/>
    </sheetView>
  </sheetViews>
  <sheetFormatPr defaultColWidth="9.125" defaultRowHeight="12.75"/>
  <cols>
    <col min="1" max="1" width="37.875" style="16" customWidth="1"/>
    <col min="2" max="2" width="75.875" style="16" customWidth="1"/>
    <col min="3" max="3" width="18.125" style="16" customWidth="1"/>
    <col min="4" max="6" width="15.50390625" style="16" customWidth="1"/>
    <col min="7" max="7" width="9.125" style="16" customWidth="1"/>
    <col min="8" max="8" width="9.375" style="16" bestFit="1" customWidth="1"/>
    <col min="9" max="16384" width="9.125" style="16" customWidth="1"/>
  </cols>
  <sheetData>
    <row r="1" spans="3:6" ht="18">
      <c r="C1" s="21" t="s">
        <v>103</v>
      </c>
      <c r="D1" s="46"/>
      <c r="E1" s="46"/>
      <c r="F1" s="46"/>
    </row>
    <row r="2" spans="3:6" ht="18">
      <c r="C2" s="256" t="str">
        <f>прил1!C2</f>
        <v>к решению  Совета депутатов
Новомамангинского сельского поселения Ковылкинского муниципального района Республики Мордовия «О бюджете Новомамангинского сельского поселения Ковылкинского муниципального района Республики Мордовия на 2021 год и на плановый период 2022 и 2023 годов»    
от  09.11.2021№ 1
</v>
      </c>
      <c r="D2" s="257"/>
      <c r="E2" s="257"/>
      <c r="F2" s="46"/>
    </row>
    <row r="3" spans="3:6" ht="18">
      <c r="C3" s="257"/>
      <c r="D3" s="257"/>
      <c r="E3" s="257"/>
      <c r="F3" s="46"/>
    </row>
    <row r="4" spans="3:6" ht="18">
      <c r="C4" s="257"/>
      <c r="D4" s="257"/>
      <c r="E4" s="257"/>
      <c r="F4" s="46"/>
    </row>
    <row r="5" spans="3:6" ht="18">
      <c r="C5" s="257"/>
      <c r="D5" s="257"/>
      <c r="E5" s="257"/>
      <c r="F5" s="46"/>
    </row>
    <row r="6" spans="2:6" ht="18">
      <c r="B6" s="13"/>
      <c r="C6" s="257"/>
      <c r="D6" s="257"/>
      <c r="E6" s="257"/>
      <c r="F6" s="46"/>
    </row>
    <row r="7" spans="2:6" ht="91.5" customHeight="1">
      <c r="B7" s="13"/>
      <c r="C7" s="257"/>
      <c r="D7" s="257"/>
      <c r="E7" s="257"/>
      <c r="F7" s="21"/>
    </row>
    <row r="8" spans="1:6" ht="18">
      <c r="A8" s="17"/>
      <c r="B8" s="95"/>
      <c r="C8" s="134"/>
      <c r="D8" s="134"/>
      <c r="E8" s="134"/>
      <c r="F8" s="95"/>
    </row>
    <row r="9" spans="1:6" ht="72.75" customHeight="1">
      <c r="A9" s="231" t="s">
        <v>396</v>
      </c>
      <c r="B9" s="231"/>
      <c r="C9" s="231"/>
      <c r="D9" s="231"/>
      <c r="E9" s="231"/>
      <c r="F9" s="84"/>
    </row>
    <row r="10" spans="1:6" ht="0.75" customHeight="1" thickBot="1">
      <c r="A10" s="96"/>
      <c r="B10" s="96"/>
      <c r="C10" s="96"/>
      <c r="D10" s="96"/>
      <c r="E10" s="96"/>
      <c r="F10" s="97"/>
    </row>
    <row r="11" spans="1:5" ht="14.25" thickBot="1">
      <c r="A11" s="252" t="s">
        <v>245</v>
      </c>
      <c r="B11" s="254" t="s">
        <v>122</v>
      </c>
      <c r="C11" s="232" t="s">
        <v>7</v>
      </c>
      <c r="D11" s="232"/>
      <c r="E11" s="233"/>
    </row>
    <row r="12" spans="1:5" ht="14.25" thickBot="1">
      <c r="A12" s="253"/>
      <c r="B12" s="255"/>
      <c r="C12" s="105" t="s">
        <v>293</v>
      </c>
      <c r="D12" s="105" t="s">
        <v>317</v>
      </c>
      <c r="E12" s="105" t="s">
        <v>355</v>
      </c>
    </row>
    <row r="13" spans="1:5" ht="27">
      <c r="A13" s="98" t="s">
        <v>131</v>
      </c>
      <c r="B13" s="99" t="s">
        <v>26</v>
      </c>
      <c r="C13" s="88">
        <f>'[1]прил3'!G17*-1</f>
        <v>-0.01999999999998181</v>
      </c>
      <c r="D13" s="88">
        <f>'[1]прил3'!H17*-1</f>
        <v>-0.019999999999754436</v>
      </c>
      <c r="E13" s="89">
        <f>'[1]прил3'!I17*-1</f>
        <v>-0.020000000000209184</v>
      </c>
    </row>
    <row r="14" spans="1:5" ht="13.5">
      <c r="A14" s="70" t="s">
        <v>167</v>
      </c>
      <c r="B14" s="71" t="s">
        <v>166</v>
      </c>
      <c r="C14" s="83">
        <f aca="true" t="shared" si="0" ref="C14:E15">C15</f>
        <v>0</v>
      </c>
      <c r="D14" s="83">
        <f t="shared" si="0"/>
        <v>0</v>
      </c>
      <c r="E14" s="72">
        <f t="shared" si="0"/>
        <v>0</v>
      </c>
    </row>
    <row r="15" spans="1:5" ht="27">
      <c r="A15" s="70" t="s">
        <v>169</v>
      </c>
      <c r="B15" s="71" t="s">
        <v>168</v>
      </c>
      <c r="C15" s="83">
        <f t="shared" si="0"/>
        <v>0</v>
      </c>
      <c r="D15" s="83">
        <f t="shared" si="0"/>
        <v>0</v>
      </c>
      <c r="E15" s="72">
        <f t="shared" si="0"/>
        <v>0</v>
      </c>
    </row>
    <row r="16" spans="1:5" ht="27">
      <c r="A16" s="70" t="s">
        <v>171</v>
      </c>
      <c r="B16" s="71" t="s">
        <v>170</v>
      </c>
      <c r="C16" s="80"/>
      <c r="D16" s="80"/>
      <c r="E16" s="66"/>
    </row>
    <row r="17" spans="1:5" ht="27">
      <c r="A17" s="70" t="s">
        <v>9</v>
      </c>
      <c r="B17" s="71" t="s">
        <v>8</v>
      </c>
      <c r="C17" s="80">
        <f>C18+C20</f>
        <v>0</v>
      </c>
      <c r="D17" s="80">
        <f>D18+D20</f>
        <v>0</v>
      </c>
      <c r="E17" s="66">
        <f>E18+E20</f>
        <v>0</v>
      </c>
    </row>
    <row r="18" spans="1:5" ht="27">
      <c r="A18" s="70" t="s">
        <v>117</v>
      </c>
      <c r="B18" s="71" t="s">
        <v>144</v>
      </c>
      <c r="C18" s="80">
        <f>C19</f>
        <v>0</v>
      </c>
      <c r="D18" s="80">
        <f>D19</f>
        <v>0</v>
      </c>
      <c r="E18" s="66">
        <f>E19</f>
        <v>0</v>
      </c>
    </row>
    <row r="19" spans="1:5" ht="41.25">
      <c r="A19" s="70" t="s">
        <v>149</v>
      </c>
      <c r="B19" s="71" t="s">
        <v>172</v>
      </c>
      <c r="C19" s="80"/>
      <c r="D19" s="80"/>
      <c r="E19" s="66"/>
    </row>
    <row r="20" spans="1:5" ht="41.25">
      <c r="A20" s="70" t="s">
        <v>118</v>
      </c>
      <c r="B20" s="71" t="s">
        <v>256</v>
      </c>
      <c r="C20" s="80">
        <v>0</v>
      </c>
      <c r="D20" s="80">
        <v>0</v>
      </c>
      <c r="E20" s="80">
        <v>0</v>
      </c>
    </row>
    <row r="21" spans="1:5" ht="41.25">
      <c r="A21" s="70" t="s">
        <v>173</v>
      </c>
      <c r="B21" s="71" t="s">
        <v>25</v>
      </c>
      <c r="C21" s="80">
        <v>0</v>
      </c>
      <c r="D21" s="80">
        <v>0</v>
      </c>
      <c r="E21" s="80">
        <v>0</v>
      </c>
    </row>
    <row r="22" spans="1:5" ht="13.5">
      <c r="A22" s="70" t="s">
        <v>148</v>
      </c>
      <c r="B22" s="71" t="s">
        <v>147</v>
      </c>
      <c r="C22" s="83">
        <f>C29+C26</f>
        <v>25.86999999999989</v>
      </c>
      <c r="D22" s="83">
        <f>D29+D26</f>
        <v>-0.019999999999868123</v>
      </c>
      <c r="E22" s="83">
        <f>E29+E26</f>
        <v>-0.01999999999998181</v>
      </c>
    </row>
    <row r="23" spans="1:5" ht="18">
      <c r="A23" s="101" t="s">
        <v>133</v>
      </c>
      <c r="B23" s="102" t="s">
        <v>132</v>
      </c>
      <c r="C23" s="103">
        <f>-прил3!G15</f>
        <v>-1134.21</v>
      </c>
      <c r="D23" s="103">
        <f>-прил3!H15</f>
        <v>-798.11</v>
      </c>
      <c r="E23" s="103">
        <f>-прил3!I15</f>
        <v>-804.01</v>
      </c>
    </row>
    <row r="24" spans="1:5" ht="18">
      <c r="A24" s="101" t="s">
        <v>137</v>
      </c>
      <c r="B24" s="102" t="s">
        <v>134</v>
      </c>
      <c r="C24" s="103">
        <f>C23</f>
        <v>-1134.21</v>
      </c>
      <c r="D24" s="103">
        <f aca="true" t="shared" si="1" ref="D24:E26">D23</f>
        <v>-798.11</v>
      </c>
      <c r="E24" s="103">
        <f t="shared" si="1"/>
        <v>-804.01</v>
      </c>
    </row>
    <row r="25" spans="1:5" ht="18">
      <c r="A25" s="101" t="s">
        <v>138</v>
      </c>
      <c r="B25" s="102" t="s">
        <v>135</v>
      </c>
      <c r="C25" s="103">
        <f>C24</f>
        <v>-1134.21</v>
      </c>
      <c r="D25" s="103">
        <f t="shared" si="1"/>
        <v>-798.11</v>
      </c>
      <c r="E25" s="103">
        <f t="shared" si="1"/>
        <v>-804.01</v>
      </c>
    </row>
    <row r="26" spans="1:5" ht="36">
      <c r="A26" s="101" t="s">
        <v>139</v>
      </c>
      <c r="B26" s="102" t="s">
        <v>136</v>
      </c>
      <c r="C26" s="103">
        <f>C25</f>
        <v>-1134.21</v>
      </c>
      <c r="D26" s="103">
        <f t="shared" si="1"/>
        <v>-798.11</v>
      </c>
      <c r="E26" s="103">
        <f t="shared" si="1"/>
        <v>-804.01</v>
      </c>
    </row>
    <row r="27" spans="1:5" ht="18">
      <c r="A27" s="101" t="s">
        <v>140</v>
      </c>
      <c r="B27" s="102" t="s">
        <v>20</v>
      </c>
      <c r="C27" s="103">
        <f>прил5!J13</f>
        <v>1160.08</v>
      </c>
      <c r="D27" s="103">
        <f>прил5!K13</f>
        <v>798.0900000000001</v>
      </c>
      <c r="E27" s="103">
        <f>прил5!L13</f>
        <v>803.99</v>
      </c>
    </row>
    <row r="28" spans="1:5" ht="18">
      <c r="A28" s="101" t="s">
        <v>141</v>
      </c>
      <c r="B28" s="102" t="s">
        <v>21</v>
      </c>
      <c r="C28" s="103">
        <f>C27</f>
        <v>1160.08</v>
      </c>
      <c r="D28" s="103">
        <f aca="true" t="shared" si="2" ref="D28:E30">D27</f>
        <v>798.0900000000001</v>
      </c>
      <c r="E28" s="103">
        <f t="shared" si="2"/>
        <v>803.99</v>
      </c>
    </row>
    <row r="29" spans="1:5" ht="36">
      <c r="A29" s="101" t="s">
        <v>142</v>
      </c>
      <c r="B29" s="102" t="s">
        <v>354</v>
      </c>
      <c r="C29" s="103">
        <f>C28</f>
        <v>1160.08</v>
      </c>
      <c r="D29" s="103">
        <f t="shared" si="2"/>
        <v>798.0900000000001</v>
      </c>
      <c r="E29" s="103">
        <f t="shared" si="2"/>
        <v>803.99</v>
      </c>
    </row>
    <row r="30" spans="1:5" ht="36">
      <c r="A30" s="101" t="s">
        <v>19</v>
      </c>
      <c r="B30" s="102" t="s">
        <v>354</v>
      </c>
      <c r="C30" s="103">
        <f>C29</f>
        <v>1160.08</v>
      </c>
      <c r="D30" s="103">
        <f t="shared" si="2"/>
        <v>798.0900000000001</v>
      </c>
      <c r="E30" s="103">
        <f t="shared" si="2"/>
        <v>803.99</v>
      </c>
    </row>
    <row r="31" spans="1:5" ht="27">
      <c r="A31" s="70" t="s">
        <v>156</v>
      </c>
      <c r="B31" s="71" t="s">
        <v>157</v>
      </c>
      <c r="C31" s="80">
        <f>C35+C32</f>
        <v>0</v>
      </c>
      <c r="D31" s="80">
        <f>D35+D32</f>
        <v>0</v>
      </c>
      <c r="E31" s="66">
        <f>E35+E32</f>
        <v>0</v>
      </c>
    </row>
    <row r="32" spans="1:5" ht="27">
      <c r="A32" s="70" t="s">
        <v>160</v>
      </c>
      <c r="B32" s="71" t="s">
        <v>12</v>
      </c>
      <c r="C32" s="83">
        <f aca="true" t="shared" si="3" ref="C32:E33">C33</f>
        <v>0</v>
      </c>
      <c r="D32" s="83">
        <f t="shared" si="3"/>
        <v>0</v>
      </c>
      <c r="E32" s="72">
        <f t="shared" si="3"/>
        <v>0</v>
      </c>
    </row>
    <row r="33" spans="1:5" ht="41.25">
      <c r="A33" s="70" t="s">
        <v>216</v>
      </c>
      <c r="B33" s="71" t="s">
        <v>3</v>
      </c>
      <c r="C33" s="83">
        <f t="shared" si="3"/>
        <v>0</v>
      </c>
      <c r="D33" s="83">
        <f t="shared" si="3"/>
        <v>0</v>
      </c>
      <c r="E33" s="72">
        <f t="shared" si="3"/>
        <v>0</v>
      </c>
    </row>
    <row r="34" spans="1:5" ht="41.25">
      <c r="A34" s="70" t="s">
        <v>217</v>
      </c>
      <c r="B34" s="71" t="s">
        <v>158</v>
      </c>
      <c r="C34" s="80"/>
      <c r="D34" s="80"/>
      <c r="E34" s="66"/>
    </row>
    <row r="35" spans="1:5" ht="27">
      <c r="A35" s="70" t="s">
        <v>159</v>
      </c>
      <c r="B35" s="71" t="s">
        <v>11</v>
      </c>
      <c r="C35" s="83">
        <f aca="true" t="shared" si="4" ref="C35:E36">C36</f>
        <v>0</v>
      </c>
      <c r="D35" s="83">
        <f t="shared" si="4"/>
        <v>0</v>
      </c>
      <c r="E35" s="72">
        <f t="shared" si="4"/>
        <v>0</v>
      </c>
    </row>
    <row r="36" spans="1:5" ht="27">
      <c r="A36" s="70" t="s">
        <v>13</v>
      </c>
      <c r="B36" s="71" t="s">
        <v>2</v>
      </c>
      <c r="C36" s="83">
        <f t="shared" si="4"/>
        <v>0</v>
      </c>
      <c r="D36" s="83">
        <f t="shared" si="4"/>
        <v>0</v>
      </c>
      <c r="E36" s="72">
        <f t="shared" si="4"/>
        <v>0</v>
      </c>
    </row>
    <row r="37" spans="1:5" ht="41.25">
      <c r="A37" s="70" t="s">
        <v>218</v>
      </c>
      <c r="B37" s="71" t="s">
        <v>10</v>
      </c>
      <c r="C37" s="83"/>
      <c r="D37" s="83"/>
      <c r="E37" s="72"/>
    </row>
    <row r="38" spans="1:5" ht="27">
      <c r="A38" s="70" t="s">
        <v>131</v>
      </c>
      <c r="B38" s="71" t="s">
        <v>22</v>
      </c>
      <c r="C38" s="83">
        <f>C22+C31+C14+C17</f>
        <v>25.86999999999989</v>
      </c>
      <c r="D38" s="83">
        <f>D22+D31+D14+D17</f>
        <v>-0.019999999999868123</v>
      </c>
      <c r="E38" s="72">
        <f>E22+E31+E14+E17</f>
        <v>-0.01999999999998181</v>
      </c>
    </row>
    <row r="39" spans="1:5" ht="13.5">
      <c r="A39" s="70"/>
      <c r="B39" s="71" t="s">
        <v>219</v>
      </c>
      <c r="C39" s="83">
        <f>C19+C16</f>
        <v>0</v>
      </c>
      <c r="D39" s="83">
        <f>D19+D16</f>
        <v>0</v>
      </c>
      <c r="E39" s="72">
        <f>E19+E16</f>
        <v>0</v>
      </c>
    </row>
    <row r="40" spans="1:5" ht="14.25" thickBot="1">
      <c r="A40" s="73"/>
      <c r="B40" s="74" t="s">
        <v>220</v>
      </c>
      <c r="C40" s="100">
        <v>0</v>
      </c>
      <c r="D40" s="100">
        <v>0</v>
      </c>
      <c r="E40" s="75">
        <v>0</v>
      </c>
    </row>
    <row r="192" ht="12.75">
      <c r="I192" s="16">
        <f>2400-1500-100</f>
        <v>800</v>
      </c>
    </row>
    <row r="203" ht="12.75">
      <c r="I203" s="16">
        <f>100+100</f>
        <v>200</v>
      </c>
    </row>
    <row r="427" ht="12.75">
      <c r="I427" s="16">
        <f>2648.175-80-60-760</f>
        <v>1748.1750000000002</v>
      </c>
    </row>
    <row r="469" ht="12.75">
      <c r="I469" s="16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4" sqref="M4"/>
    </sheetView>
  </sheetViews>
  <sheetFormatPr defaultColWidth="9.375" defaultRowHeight="12.75"/>
  <cols>
    <col min="1" max="1" width="6.125" style="119" customWidth="1"/>
    <col min="2" max="4" width="9.375" style="119" customWidth="1"/>
    <col min="5" max="5" width="35.625" style="119" customWidth="1"/>
    <col min="6" max="6" width="19.00390625" style="119" customWidth="1"/>
    <col min="7" max="7" width="15.50390625" style="119" customWidth="1"/>
    <col min="8" max="8" width="16.625" style="119" customWidth="1"/>
    <col min="9" max="16384" width="9.375" style="119" customWidth="1"/>
  </cols>
  <sheetData>
    <row r="1" spans="6:8" ht="24.75" customHeight="1">
      <c r="F1" s="261" t="s">
        <v>324</v>
      </c>
      <c r="G1" s="261"/>
      <c r="H1" s="261"/>
    </row>
    <row r="2" spans="2:8" ht="15.75" customHeight="1">
      <c r="B2" s="120"/>
      <c r="C2" s="120"/>
      <c r="D2" s="120"/>
      <c r="E2" s="120"/>
      <c r="F2" s="256" t="s">
        <v>397</v>
      </c>
      <c r="G2" s="257"/>
      <c r="H2" s="257"/>
    </row>
    <row r="3" spans="2:8" ht="22.5" customHeight="1">
      <c r="B3" s="120"/>
      <c r="C3" s="120"/>
      <c r="D3" s="120"/>
      <c r="E3" s="120"/>
      <c r="F3" s="257"/>
      <c r="G3" s="257"/>
      <c r="H3" s="257"/>
    </row>
    <row r="4" spans="2:8" ht="24.75" customHeight="1">
      <c r="B4" s="120"/>
      <c r="C4" s="120"/>
      <c r="D4" s="120"/>
      <c r="E4" s="120"/>
      <c r="F4" s="257"/>
      <c r="G4" s="257"/>
      <c r="H4" s="257"/>
    </row>
    <row r="5" spans="2:8" ht="21.75" customHeight="1">
      <c r="B5" s="120"/>
      <c r="C5" s="120"/>
      <c r="D5" s="120"/>
      <c r="E5" s="120"/>
      <c r="F5" s="257"/>
      <c r="G5" s="257"/>
      <c r="H5" s="257"/>
    </row>
    <row r="6" spans="2:8" ht="87.75" customHeight="1">
      <c r="B6" s="121"/>
      <c r="C6" s="121"/>
      <c r="D6" s="121"/>
      <c r="E6" s="121"/>
      <c r="F6" s="257"/>
      <c r="G6" s="257"/>
      <c r="H6" s="257"/>
    </row>
    <row r="7" spans="2:8" ht="11.25" customHeight="1">
      <c r="B7" s="121"/>
      <c r="C7" s="121"/>
      <c r="D7" s="121"/>
      <c r="E7" s="121"/>
      <c r="F7" s="257"/>
      <c r="G7" s="257"/>
      <c r="H7" s="257"/>
    </row>
    <row r="9" spans="1:8" ht="66" customHeight="1">
      <c r="A9" s="262" t="s">
        <v>387</v>
      </c>
      <c r="B9" s="262"/>
      <c r="C9" s="262"/>
      <c r="D9" s="262"/>
      <c r="E9" s="262"/>
      <c r="F9" s="262"/>
      <c r="G9" s="262"/>
      <c r="H9" s="262"/>
    </row>
    <row r="11" spans="1:8" ht="19.5" customHeight="1">
      <c r="A11" s="263" t="s">
        <v>318</v>
      </c>
      <c r="B11" s="264" t="s">
        <v>319</v>
      </c>
      <c r="C11" s="264"/>
      <c r="D11" s="264"/>
      <c r="E11" s="264"/>
      <c r="F11" s="265" t="s">
        <v>320</v>
      </c>
      <c r="G11" s="265"/>
      <c r="H11" s="265"/>
    </row>
    <row r="12" spans="1:8" ht="18.75" customHeight="1">
      <c r="A12" s="263"/>
      <c r="B12" s="264"/>
      <c r="C12" s="264"/>
      <c r="D12" s="264"/>
      <c r="E12" s="264"/>
      <c r="F12" s="123" t="s">
        <v>293</v>
      </c>
      <c r="G12" s="124" t="s">
        <v>317</v>
      </c>
      <c r="H12" s="122" t="s">
        <v>355</v>
      </c>
    </row>
    <row r="13" spans="1:8" ht="38.25" customHeight="1" hidden="1">
      <c r="A13" s="125">
        <v>1</v>
      </c>
      <c r="B13" s="258" t="s">
        <v>321</v>
      </c>
      <c r="C13" s="259"/>
      <c r="D13" s="259"/>
      <c r="E13" s="260"/>
      <c r="F13" s="126">
        <f>F14</f>
        <v>0</v>
      </c>
      <c r="G13" s="126">
        <f>G14</f>
        <v>0</v>
      </c>
      <c r="H13" s="126">
        <f>H14</f>
        <v>0</v>
      </c>
    </row>
    <row r="14" spans="1:8" ht="16.5" customHeight="1" hidden="1">
      <c r="A14" s="127"/>
      <c r="B14" s="258" t="s">
        <v>322</v>
      </c>
      <c r="C14" s="259"/>
      <c r="D14" s="259"/>
      <c r="E14" s="260"/>
      <c r="F14" s="126">
        <v>0</v>
      </c>
      <c r="G14" s="128">
        <v>0</v>
      </c>
      <c r="H14" s="128">
        <v>0</v>
      </c>
    </row>
    <row r="15" spans="1:8" ht="39" customHeight="1" hidden="1">
      <c r="A15" s="127"/>
      <c r="B15" s="258" t="s">
        <v>323</v>
      </c>
      <c r="C15" s="259"/>
      <c r="D15" s="259"/>
      <c r="E15" s="260"/>
      <c r="F15" s="126">
        <v>0</v>
      </c>
      <c r="G15" s="129"/>
      <c r="H15" s="129"/>
    </row>
    <row r="16" spans="1:8" ht="39.75" customHeight="1">
      <c r="A16" s="130"/>
      <c r="B16" s="266" t="s">
        <v>8</v>
      </c>
      <c r="C16" s="266"/>
      <c r="D16" s="266"/>
      <c r="E16" s="266"/>
      <c r="F16" s="131">
        <v>0</v>
      </c>
      <c r="G16" s="131">
        <v>0</v>
      </c>
      <c r="H16" s="132">
        <v>0</v>
      </c>
    </row>
    <row r="17" spans="1:8" ht="16.5">
      <c r="A17" s="125"/>
      <c r="B17" s="258" t="s">
        <v>322</v>
      </c>
      <c r="C17" s="259"/>
      <c r="D17" s="259"/>
      <c r="E17" s="260"/>
      <c r="F17" s="126">
        <v>0</v>
      </c>
      <c r="G17" s="132">
        <v>0</v>
      </c>
      <c r="H17" s="132">
        <v>0</v>
      </c>
    </row>
    <row r="18" spans="1:8" ht="42.75" customHeight="1">
      <c r="A18" s="125"/>
      <c r="B18" s="258" t="s">
        <v>323</v>
      </c>
      <c r="C18" s="259"/>
      <c r="D18" s="259"/>
      <c r="E18" s="260"/>
      <c r="F18" s="126">
        <v>0</v>
      </c>
      <c r="G18" s="132">
        <v>0</v>
      </c>
      <c r="H18" s="129">
        <v>0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Lenovo</cp:lastModifiedBy>
  <cp:lastPrinted>2021-02-25T08:57:21Z</cp:lastPrinted>
  <dcterms:created xsi:type="dcterms:W3CDTF">1999-01-01T02:03:44Z</dcterms:created>
  <dcterms:modified xsi:type="dcterms:W3CDTF">2021-11-16T06:57:56Z</dcterms:modified>
  <cp:category/>
  <cp:version/>
  <cp:contentType/>
  <cp:contentStatus/>
</cp:coreProperties>
</file>