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2180" tabRatio="820" activeTab="5"/>
  </bookViews>
  <sheets>
    <sheet name="прил1" sheetId="1" r:id="rId1"/>
    <sheet name="прил2" sheetId="2" r:id="rId2"/>
    <sheet name="прил3" sheetId="3" r:id="rId3"/>
    <sheet name="прил4 " sheetId="4" r:id="rId4"/>
    <sheet name="прил5" sheetId="5" r:id="rId5"/>
    <sheet name="прил6" sheetId="6" r:id="rId6"/>
  </sheets>
  <externalReferences>
    <externalReference r:id="rId9"/>
    <externalReference r:id="rId10"/>
  </externalReferences>
  <definedNames>
    <definedName name="_xlnm._FilterDatabase" localSheetId="0" hidden="1">'прил1'!$A$10:$J$36</definedName>
    <definedName name="_xlnm.Print_Titles" localSheetId="0">'прил1'!$9:$10</definedName>
    <definedName name="_xlnm.Print_Titles" localSheetId="1">'прил2'!$6:$6</definedName>
    <definedName name="_xlnm.Print_Area" localSheetId="0">'прил1'!$A$1:$E$36</definedName>
    <definedName name="_xlnm.Print_Area" localSheetId="1">'прил2'!$A$1:$L$205</definedName>
    <definedName name="_xlnm.Print_Area" localSheetId="2">'прил3'!$A$1:$K$146</definedName>
    <definedName name="_xlnm.Print_Area" localSheetId="3">'прил4 '!$A$1:$L$167</definedName>
    <definedName name="_xlnm.Print_Area" localSheetId="4">'прил5'!$A$1:$E$40</definedName>
    <definedName name="_xlnm.Print_Area" localSheetId="5">'прил6'!$A$1:$H$18</definedName>
  </definedNames>
  <calcPr fullCalcOnLoad="1"/>
</workbook>
</file>

<file path=xl/sharedStrings.xml><?xml version="1.0" encoding="utf-8"?>
<sst xmlns="http://schemas.openxmlformats.org/spreadsheetml/2006/main" count="2777" uniqueCount="332">
  <si>
    <t>2 00 00000 00 0000 000</t>
  </si>
  <si>
    <t>2 02 00000 00 0000 000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</si>
  <si>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</si>
  <si>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</si>
  <si>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</t>
  </si>
  <si>
    <t>Прочая закупка товаров, работ и услуг для обеспечения государственных (муниципальных) нужд</t>
  </si>
  <si>
    <t>89</t>
  </si>
  <si>
    <t>Сумма (тыс.руб.)</t>
  </si>
  <si>
    <t>Бюджетные кредиты от других бюджетов бюджетной системы Российской Федерации</t>
  </si>
  <si>
    <t>000  01  03  00  00  00  0000  000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</si>
  <si>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</si>
  <si>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</si>
  <si>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</si>
  <si>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000  01  06  05  02  00  0000  500</t>
  </si>
  <si>
    <t>42010</t>
  </si>
  <si>
    <t>42360</t>
  </si>
  <si>
    <t>Расходы районного бюджета, в целях софинансирования которых районному бюджету предоставляются из республиканского бюджета субсидии</t>
  </si>
  <si>
    <t>03010</t>
  </si>
  <si>
    <t>03000</t>
  </si>
  <si>
    <t>000 01  05  02  01  05  0000  610</t>
  </si>
  <si>
    <t>Уменьшение остатков средств бюджетов</t>
  </si>
  <si>
    <t>Уменьшение прочих остатков средств бюджетов</t>
  </si>
  <si>
    <t>Итого источников внутреннего финансирования дефицита районного бюджета</t>
  </si>
  <si>
    <t>Безвозмездные поступления от других бюджетов бюджетной системы Российской Федерации</t>
  </si>
  <si>
    <t>Мероприятия по оценке недвижимости, признанию прав и регулированию отношений по муниципальной собственности</t>
  </si>
  <si>
    <t>ИСТОЧНИКИ ВНУТРЕННЕГО ФИНАНСИРОВАНИЯ ДЕФИЦИТОВ  БЮДЖЕТОВ</t>
  </si>
  <si>
    <t>Обслуживание государственного внутреннего и муниципального долга</t>
  </si>
  <si>
    <t>Резервные фонды</t>
  </si>
  <si>
    <t>07</t>
  </si>
  <si>
    <t>Дотации на выравнивание бюджетной обеспеченности</t>
  </si>
  <si>
    <t>Обеспечение деятельности администрации сельского поселения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</si>
  <si>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сельского поселения Ковылкинского муниципального района</t>
  </si>
  <si>
    <t>Непрограммные расходы главных распорядителей бюджетных средств сельского поселения Ковылкинского муниципального района</t>
  </si>
  <si>
    <t>Непрограммные расходы в рамках обеспечения деятельности администрации сельского поселения Ковылкинского муниципального района</t>
  </si>
  <si>
    <t>Мобилизационная и вневойсковая подготовка</t>
  </si>
  <si>
    <t>Осуществление первичного воинского учета на территорииях,где отсутствуют военные комиссариаты</t>
  </si>
  <si>
    <t>Фонд оплаты труда государственных (муниципальных) органов и взносы по обязательному социальному страхованию</t>
  </si>
  <si>
    <t>НАЦИОНАЛЬНАЯ ОБОРОНА</t>
  </si>
  <si>
    <t>51180</t>
  </si>
  <si>
    <t>Благоустройство</t>
  </si>
  <si>
    <t>43000</t>
  </si>
  <si>
    <t>Мероприятия по благоустройству территорий городских округов и поселений</t>
  </si>
  <si>
    <t>43010</t>
  </si>
  <si>
    <t>Уличное освещение</t>
  </si>
  <si>
    <t>Озеленение</t>
  </si>
  <si>
    <t>43020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</si>
  <si>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</si>
  <si>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</si>
  <si>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43030</t>
  </si>
  <si>
    <t>43040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</si>
  <si>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</si>
  <si>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</si>
  <si>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</si>
  <si>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</si>
  <si>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</si>
  <si>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</si>
  <si>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</si>
  <si>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</t>
  </si>
  <si>
    <t>Резервный фонд Правительства Республики Мордовия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</si>
  <si>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</si>
  <si>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</si>
  <si>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R0183</t>
  </si>
  <si>
    <t>Софинансирование реализации мероприятий федеральной целевой программы «Устойчивое развитие сельских территорий на 2014 - 2017 годы и на период до 2020 года»</t>
  </si>
  <si>
    <t>R0180</t>
  </si>
  <si>
    <t>Осуществление полномочий по участию в организации деятельности по сбору (в том числе раздельному сбору) и транспортированию твердых коммунальных отходов</t>
  </si>
  <si>
    <t>L0180</t>
  </si>
  <si>
    <t>L0000</t>
  </si>
  <si>
    <t>Приложение № 5</t>
  </si>
  <si>
    <t>22</t>
  </si>
  <si>
    <t>41110</t>
  </si>
  <si>
    <t>Непрограммные расходы главных распорядителей бюджетных средств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</si>
  <si>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Ковылкинского муниципального района</t>
  </si>
  <si>
    <t>00</t>
  </si>
  <si>
    <t>41000</t>
  </si>
  <si>
    <t>77000</t>
  </si>
  <si>
    <t>44102</t>
  </si>
  <si>
    <t>44100</t>
  </si>
  <si>
    <t>Осуществление полномочий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</si>
  <si>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Иные межбюджетные трансферты на финансовое обеспечение расходных обязательств поселений по переданным полномочиям муниципального района Республики Мордовия</t>
  </si>
  <si>
    <t>Процентные платежи по муниципальному долгу</t>
  </si>
  <si>
    <t>ОБЩЕГОСУДАРСТВЕННЫЕ ВОПРОСЫ</t>
  </si>
  <si>
    <t>000 01  03  00  00  00  0000  700</t>
  </si>
  <si>
    <t>000 01  03  00  00  00  0000  800</t>
  </si>
  <si>
    <t>R0000</t>
  </si>
  <si>
    <t>Субсидии бюджетам муниципальных районов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</si>
  <si>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540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</si>
  <si>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</si>
  <si>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</si>
  <si>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Финансовое обеспечение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</si>
  <si>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Субсидии с республиканского бюджета, предоставляемые районному бюджету в целях софинансирования с федеральными целевыми программами</t>
  </si>
  <si>
    <t>L0183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</si>
  <si>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</si>
  <si>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76010</t>
  </si>
  <si>
    <t>Софинансирование расходных обязательств поселений по финансовому обеспечению деятельности муниципальных казенных учреждений и финансовому обеспечению выполнения муниципального задания бюджетными и автономными муниципальными учреждениями</t>
  </si>
  <si>
    <t xml:space="preserve">Субвенции бюджетам субъектов Российской Федерации и муниципальных образований </t>
  </si>
  <si>
    <t>БЕЗВОЗМЕЗДНЫЕ ПОСТУПЛЕНИЯ</t>
  </si>
  <si>
    <t>000 01  00  00  00  00  0000  000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</si>
  <si>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</si>
  <si>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</si>
  <si>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</si>
  <si>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</si>
  <si>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</si>
  <si>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</si>
  <si>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</si>
  <si>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</si>
  <si>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</si>
  <si>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</si>
  <si>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</si>
  <si>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ОБСЛУЖИВАНИЕ ГОСУДАРСТВЕННОГО И МУНИЦИПАЛЬНОГО ДОЛГА</t>
  </si>
  <si>
    <t>Получение бюджетных кредитов от других  бюджетов бюджетной системы Российской  Федерации в валюте Российской Федерации</t>
  </si>
  <si>
    <t>Дорожное хозяйство (дорожные фонды)</t>
  </si>
  <si>
    <t>Жилищное хозяйство</t>
  </si>
  <si>
    <t>Изменение остатков средств на счетах по учету  средств бюджетов</t>
  </si>
  <si>
    <t>000 01  05  00  00  00  0000  000</t>
  </si>
  <si>
    <t>000 01  03  00  00  05  0000  710</t>
  </si>
  <si>
    <t>НАЦИОНАЛЬНАЯ БЕЗОПАСНОСТЬ И ПРАВООХРАНИТЕЛЬНАЯ ДЕЯТЕЛЬНОСТЬ</t>
  </si>
  <si>
    <t>870</t>
  </si>
  <si>
    <t>Резервные средства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</si>
  <si>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</si>
  <si>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09</t>
  </si>
  <si>
    <t>80190</t>
  </si>
  <si>
    <t>Дотации бюджетам субъектов Российской Федерации и муниципальных образований</t>
  </si>
  <si>
    <t>000  01  06  05  00  00  0000  000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</si>
  <si>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</si>
  <si>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</si>
  <si>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000  01  06  05  00  00  0000  500</t>
  </si>
  <si>
    <t>000  01  06  05  00  00  0000  600</t>
  </si>
  <si>
    <t>Обеспечение деятельности администрации Ковылкинского муниципального района</t>
  </si>
  <si>
    <t>Специальные расходы</t>
  </si>
  <si>
    <t>880</t>
  </si>
  <si>
    <t>Доплаты к пенсиям муниципальных служащих Республики Мордовия</t>
  </si>
  <si>
    <t>Иные меры социальной поддержки граждан, кроме публичных нормативных обязательств</t>
  </si>
  <si>
    <t>Кредиты кредитных организаций в валюте  Российской Федерации</t>
  </si>
  <si>
    <t>000 01  02  00  00  00  0000  000</t>
  </si>
  <si>
    <t>Получение кредитов от кредитных организаций в  валюте Российской Федерации</t>
  </si>
  <si>
    <t>000 01  02  00  00  00  0000  700</t>
  </si>
  <si>
    <t>Получение кредитов от кредитных организаций  бюджетами муниципальных районов в валюте  Российской Федерации</t>
  </si>
  <si>
    <t>000 01  02  00  00  05  0000  710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</si>
  <si>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</si>
  <si>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000 01  03  00  00  05  0000  810</t>
  </si>
  <si>
    <t>НАЦИОНАЛЬНАЯ ЭКОНОМИКА</t>
  </si>
  <si>
    <t>08</t>
  </si>
  <si>
    <t>11</t>
  </si>
  <si>
    <t>ВСЕГО</t>
  </si>
  <si>
    <t>Другие общегосударственные вопросы</t>
  </si>
  <si>
    <t>Мероприятия по землеустройству и землепользованию</t>
  </si>
  <si>
    <t>03</t>
  </si>
  <si>
    <t>02</t>
  </si>
  <si>
    <t>10</t>
  </si>
  <si>
    <t>05</t>
  </si>
  <si>
    <t>41240</t>
  </si>
  <si>
    <t>Пенсионное обеспечение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</si>
  <si>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</si>
  <si>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</si>
  <si>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120</t>
  </si>
  <si>
    <t>850</t>
  </si>
  <si>
    <t>240</t>
  </si>
  <si>
    <t>830</t>
  </si>
  <si>
    <t>410</t>
  </si>
  <si>
    <t>310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</si>
  <si>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</si>
  <si>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</si>
  <si>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</si>
  <si>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Бюджетные инвестиции</t>
  </si>
  <si>
    <t>Исполнение судебных актов</t>
  </si>
  <si>
    <t>Уплата налогов, сборов и иных платежей</t>
  </si>
  <si>
    <t>76000</t>
  </si>
  <si>
    <t>77150</t>
  </si>
  <si>
    <t>41120</t>
  </si>
  <si>
    <t>41130</t>
  </si>
  <si>
    <t>41180</t>
  </si>
  <si>
    <t>42000</t>
  </si>
  <si>
    <t>42200</t>
  </si>
  <si>
    <t>42370</t>
  </si>
  <si>
    <t>Расходы на выплаты по оплате труда высшего должностного лица муниципального образования</t>
  </si>
  <si>
    <t>13</t>
  </si>
  <si>
    <t>СОЦИАЛЬНАЯ ПОЛИТИКА</t>
  </si>
  <si>
    <t>000  01  06  05  02  00  2600  600</t>
  </si>
  <si>
    <t>000  01  06  05  02  05  2600  640</t>
  </si>
  <si>
    <t>000  01  06  05  02  05  2600  540</t>
  </si>
  <si>
    <t>Привлечение средств</t>
  </si>
  <si>
    <t>Погашение основной суммы задолженности</t>
  </si>
  <si>
    <t>Проведение выборов в представительные органы муниципального образования Республики Мордовия</t>
  </si>
  <si>
    <t>Расходы, связанные с муниципальным управлением</t>
  </si>
  <si>
    <t>Расходы на выплаты по оплате труда работников органов местного самоуправления Республики Мордовия</t>
  </si>
  <si>
    <t>Резервный фонд администрации муниципальных образований</t>
  </si>
  <si>
    <t>Мероприятия по реализации отдельных полномочий органов местного самоуправления</t>
  </si>
  <si>
    <t>Капитальный ремонт, ремонт и содержание автомобильных дорог общего пользования местного значения и искусственных сооружений на них</t>
  </si>
  <si>
    <t>Софинансирование развития социальной и инженерной инфраструктуры в сельской местности</t>
  </si>
  <si>
    <t>Организация и проведение выборов</t>
  </si>
  <si>
    <t>Субсидиии бюджетам субъектов Российской Федерации и муниципальных образований (межбюджетные субсидии)</t>
  </si>
  <si>
    <t>Культура</t>
  </si>
  <si>
    <t>КУЛЬТУРА, КИНЕМАТОГРАФИЯ</t>
  </si>
  <si>
    <t>Расходы на обеспечение функций органов местного самоуправления</t>
  </si>
  <si>
    <t>Функционирование высшего должностного лица субъекта РФ и органа местного самоуправления муниципальных образований</t>
  </si>
  <si>
    <t>Социальная политика</t>
  </si>
  <si>
    <t>Наименование</t>
  </si>
  <si>
    <t>Адм</t>
  </si>
  <si>
    <t>Рз</t>
  </si>
  <si>
    <t>ПРз</t>
  </si>
  <si>
    <t>ЦСР</t>
  </si>
  <si>
    <t>ВР</t>
  </si>
  <si>
    <t/>
  </si>
  <si>
    <t>01</t>
  </si>
  <si>
    <t>04</t>
  </si>
  <si>
    <t>1</t>
  </si>
  <si>
    <t>Код</t>
  </si>
  <si>
    <t>41220</t>
  </si>
  <si>
    <t>Исполнение судебных актов, предусматривающих обращение взыскания на средства местного бюджета Республики Мордовия</t>
  </si>
  <si>
    <t>41100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</si>
  <si>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</si>
  <si>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Коммунальное хозяйство</t>
  </si>
  <si>
    <t>Взнос на капитальный ремонт общего имущества в многоквартирном доме</t>
  </si>
  <si>
    <t>Прочие субсидии</t>
  </si>
  <si>
    <t>44103</t>
  </si>
  <si>
    <t>Осуществление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</si>
  <si>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44101</t>
  </si>
  <si>
    <t>44106</t>
  </si>
  <si>
    <t>65</t>
  </si>
  <si>
    <t xml:space="preserve">Субвенции местным бюджетам на выполнение передаваемых полномочий субъектов Российской Федерации </t>
  </si>
  <si>
    <t>Общегосударственные вопросы</t>
  </si>
  <si>
    <t>Приложение №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</si>
  <si>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</si>
  <si>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</si>
  <si>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софинансирование расходных обязательств поселений</t>
  </si>
  <si>
    <t>2</t>
  </si>
  <si>
    <t>61140</t>
  </si>
  <si>
    <t>61000</t>
  </si>
  <si>
    <t>Расходы на обеспечение деятельности (оказание услуг) муниципальных учреждений Ковыкинского муниципального района</t>
  </si>
  <si>
    <t>Дворцы и дома культуры, другие учреждения культуры и средств массовой информации</t>
  </si>
  <si>
    <t>Мероприятия по снижению рисков и смягчению последствий чрезвычайных ситуаций</t>
  </si>
  <si>
    <t>42130</t>
  </si>
  <si>
    <t>42250</t>
  </si>
  <si>
    <t>2 02 15001 10 0000 150</t>
  </si>
  <si>
    <t>2 02 29999 10 0000 150</t>
  </si>
  <si>
    <t>2 02 35118 10 0000 150</t>
  </si>
  <si>
    <t>2 02 30024 10 0000 150</t>
  </si>
  <si>
    <t>2 02 40014 10 0000 150</t>
  </si>
  <si>
    <t>2 02 49999 10 0000 150</t>
  </si>
  <si>
    <t>2 02 10000 00 0000 150</t>
  </si>
  <si>
    <t>2 02 15001 00 0000 150</t>
  </si>
  <si>
    <t>2 02 20000 00 0000 150</t>
  </si>
  <si>
    <t>2 02 20077 00 0000 150</t>
  </si>
  <si>
    <t>2 02 29999 00 0000 150</t>
  </si>
  <si>
    <t>2 02 30000 00 0000 150</t>
  </si>
  <si>
    <t>2 02 30024 00 0000 150</t>
  </si>
  <si>
    <t>2 02 35118 00 0000 150</t>
  </si>
  <si>
    <t>2 02 40000 00 0000 150</t>
  </si>
  <si>
    <t>2 02 40014 00 0000 150</t>
  </si>
  <si>
    <t>2022 год</t>
  </si>
  <si>
    <t>№ п/п</t>
  </si>
  <si>
    <t>Виды заимствований</t>
  </si>
  <si>
    <t>Сумма (тыс. рублей)</t>
  </si>
  <si>
    <t>Кредиты кредитных организаций в валюте Российской Федерации</t>
  </si>
  <si>
    <t>объем привлечения</t>
  </si>
  <si>
    <t>объем средств, направляемых на погашение основной суммы долга</t>
  </si>
  <si>
    <t>Приложение №2</t>
  </si>
  <si>
    <t>Иные межбюджетные трансферты на осуществление переданных полномочий по вопросам организации в границах поселения электро, тепло, газо и водоснабжения населения топливом в пределах полномочий установленных законодательством РФ</t>
  </si>
  <si>
    <t>Иные межбюджетные трансферты на осуществление переданных полномочий по участию в организации деятельности по накоплению, сбору, транспортированию, обработке, утилизации, обезвреживанию, захоронению твердых коммунальных отходов на территории поселения</t>
  </si>
  <si>
    <t>44000</t>
  </si>
  <si>
    <t>44205</t>
  </si>
  <si>
    <t>Субсидии бюджетам бюджетной системы Российской Федерации (межбюджетные субсидии)</t>
  </si>
  <si>
    <t>2 02 2000000 0000 150</t>
  </si>
  <si>
    <t>Цср</t>
  </si>
  <si>
    <t>Прз</t>
  </si>
  <si>
    <t>Сумма</t>
  </si>
  <si>
    <t>3</t>
  </si>
  <si>
    <t>4</t>
  </si>
  <si>
    <t>5</t>
  </si>
  <si>
    <t>6</t>
  </si>
  <si>
    <t>7</t>
  </si>
  <si>
    <t>8</t>
  </si>
  <si>
    <t>9</t>
  </si>
  <si>
    <t>12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</si>
  <si>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</si>
  <si>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Глава муниципального образования 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</si>
  <si>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</si>
  <si>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</si>
  <si>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Осуществление государственных полномочий Республики Мордовия по определению перечня должностных лиц, уполномоченных составлять протоколы об административных правонарушениях, предусмотренных Законом Республики Мордовия от 15 июня 2015 года № 38-З "Об административной ответственности на территории Республики Мордовия"</t>
  </si>
  <si>
    <t>Межбюджетные трансферты</t>
  </si>
  <si>
    <t>Резервный фонд администраций муниципального образования</t>
  </si>
  <si>
    <t>Оценка недвижимости, признание прав и регулирование отношений по муниципальной собственности</t>
  </si>
  <si>
    <t>Уменьшение прочих остатков денежных средств  бюджетов сельских поселений</t>
  </si>
  <si>
    <t>2023 год</t>
  </si>
  <si>
    <t>УСЛОВНО УТВЕРЖДЕННЫЕ РАСХОДЫ</t>
  </si>
  <si>
    <t>Условно утвержденные расходы</t>
  </si>
  <si>
    <t>244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</si>
  <si>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</si>
  <si>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, органами управления государственными внебюджетными фондами</t>
  </si>
  <si>
    <t>100</t>
  </si>
  <si>
    <t>200</t>
  </si>
  <si>
    <t>44501</t>
  </si>
  <si>
    <t>500</t>
  </si>
  <si>
    <t>Муниципальная программа "Устойчивое развитие сельских территорий Ковылкинского муниципального района Республики Мордовия на 2014-2017 годы и на период до 2020 года"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</si>
  <si>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дорогами»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</si>
  <si>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</si>
  <si>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Реализация мероприятий федеральной целевой программы "Устойчивое развитие сельских территорий на 2014 - 2017 годы и на период до 2020 года" (Софинансирование развития социальной и инженерной инфраструктуры в сельской местности)</t>
  </si>
  <si>
    <t>Капитальные вложения в объекты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</si>
  <si>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</si>
  <si>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</si>
  <si>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</si>
  <si>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Обслуживание государственного (муниципального) долга</t>
  </si>
  <si>
    <t>700</t>
  </si>
  <si>
    <t>44500</t>
  </si>
  <si>
    <t>Иные межбюджетные трансферты на финансовое обеспечение расходных обязательств муниципального района Республики Мордовия по переданным полномочиям поселений</t>
  </si>
  <si>
    <t>4400</t>
  </si>
  <si>
    <t>Погашение бюджетами сельских поселений  кредитов от других бюджетов бюджетной системы  Российской Федерации в валюте Российской 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</si>
  <si>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</si>
  <si>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</si>
  <si>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</si>
  <si>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2 02 15002 10 0000 150</t>
  </si>
  <si>
    <t xml:space="preserve">Дотации бюджетам сельских поселений на поддержку мер по обеспечению  сбалансированности бюджетов </t>
  </si>
  <si>
    <t>2 02 49999 00 0000 150</t>
  </si>
  <si>
    <t>Национальная безопасность и правоохранительная деятельность</t>
  </si>
  <si>
    <t>42020</t>
  </si>
  <si>
    <t>Водоснабжение населения</t>
  </si>
  <si>
    <t>2024 год</t>
  </si>
  <si>
    <t>ОБЪЕМ БЕЗВОЗМЕЗДНЫХ ПОСТУПЛЕНИЙ В БЮДЖЕТ ИЗОСИМОВСКОГО СЕЛЬСКОГО ПОСЕЛЕНИЯ КОВЫЛКИНСКОГО МУНИЦИПАЛЬНОГО РАЙОНА РЕСПУБЛИКИ МОРДОВИЯ НА 2022 ГОД И ПЛАНОВЫЙ ПЕРИОД 2023 И 2024 ГОДОВ</t>
  </si>
  <si>
    <t>Приложение 6</t>
  </si>
  <si>
    <t>Приложение № 4</t>
  </si>
  <si>
    <t>Приложение № 1</t>
  </si>
  <si>
    <t>41210</t>
  </si>
  <si>
    <t xml:space="preserve">ПРОГРАММА 
МУНИЦИПАЛЬНЫХ ВНУТРЕННИХ ЗАИМСТВОВАНИЙ МОРДОВСКО-ВЕЧКЕНИНСКОГО СЕЛЬСКОГО ПОСЕЛЕНИЯ КОВЫЛКИНСКОГО МУНИЦИПАЛЬНОГО РАЙОНА РЕСПУБЛИКИ МОРДОВИЯ НА 2022 ГОД И 
НА ПЛАНОВЫЙ ПЕРИОД 2023 И 2024 ГОДОВ </t>
  </si>
  <si>
    <t>ИСТОЧНИКИ 
ВНУТРЕННЕГО ФИНАНСИРОВАНИЯ ДЕФИЦИТА БЮДЖЕТА МОРДОВСКО-ВЕЧКЕНИНСКОГО СЕЛЬСКОГО ПОСЕЛЕНИЯ КОВЫЛКИНСКОГО МУНЦИПАЛЬНОГО РАЙОНА НА 2022 ГОД И ПЛАНОВЫЙ ПЕРИОД 2023 И 2024 ГОДОВ</t>
  </si>
  <si>
    <t>ВЕДОМСТВЕННАЯ СТРУКТУРА 
РАСХОДОВ БЮДЖЕТА МОРДОВСКО-ВЕЧКЕНИНСКОГО СЕЛЬСКОГО ПОСЕЛЕНИЯ КОВЫЛКИНСКОГО МУНЦИПАЛЬНОГО РАЙОНА НА 2022 ГОД И ПЛАНОВЫЙ ПЕРИОД 2023 И 2024 ГОДОВ</t>
  </si>
  <si>
    <t>РАСПРЕДЕЛЕНИЕ 
БЮДЖЕТНЫХ  АССИГНОВАНИЙ БЮДЖЕТА МОРДОВСКО-ВЕЧКЕНИНСКОГО СЕЛЬСКОГО ПОСЕЛЕНИЯ КОВЫЛКИНСКОГО МУНЦИПАЛЬНОГО РАЙОНА ПО РАЗДЕЛАМ, ПОДРАЗДЕЛАМ, ЦЕЛЕВЫМ СТАТЬЯМ (МУНЦИПАЛЬНЫМ ПРОГРАММАМ И НЕПРОГРАММНЫМ НАПРАВЛЕНИЯМ ДЕЯТЕЛЬНОСТИ), ГРУППАМ (ГРУППАМ И ПОДГРУППАМ) ВИДОВ РАСХОДОВ КЛАССИФИКАЦИИ РАСХОДОВ БЮДЖЕТОВ НА 2022 ГОД И ПЛАНОВЫЙ ПЕРИОД 2023 И 2024 ГОДОВ</t>
  </si>
  <si>
    <t>РАСПРЕДЕЛЕНИЕ 
БЮДЖЕТНЫХ АССИГНОВАНИЙ БЮДЖЕТА МОРДОВСКО-ВЕЧКЕНИНСКОГО СЕЛЬСКОГО ПОСЕЛЕНИЯ КОВЫЛКИНСКОГО МУНИЦИПАЛЬНОГО РАЙОНА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БЮДЖЕТОВ, А ТАКЖЕ ПО РАЗДЕЛАМ И ПОДРАЗДЕЛАМ КЛАССИФИКАЦИИ РАСХОДОВ БЮДЖЕТОВ НА 2022 ГОД И ПЛАНОВЫЙ ПЕРИОД 2023 И 2024 ГОДОВ</t>
  </si>
  <si>
    <t>Обеспечение деятельности администрации Мордовско-Вечкенинского сельского поселения</t>
  </si>
  <si>
    <t>Администрация Мордовско-Вечкенинского сельского поселения</t>
  </si>
  <si>
    <t>Непрограммные расходы в рамках обеспечения деятельности главных распорядителей бюджетных средств Мордовско-Вечкенинского сельского поселения</t>
  </si>
  <si>
    <t>42300</t>
  </si>
  <si>
    <t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2022 год и на плановый период 2023 и 2024 годов»    
от  29.12.2021г №18(в редакции решения Совета депутатов Мордовско-Вечкенинского сельского поселения Ковылкинского муниципального района от 30.12.2021г № 1)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</si>
</sst>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.0_р_._-;\-* #,##0.0_р_._-;_-* &quot;-&quot;??_р_._-;_-@_-"/>
    <numFmt numFmtId="175" formatCode="0.0"/>
    <numFmt numFmtId="176" formatCode="#,##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#,##0.000"/>
    <numFmt numFmtId="183" formatCode="#,##0.00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(* #,##0.000_);_(* \(#,##0.000\);_(* &quot;-&quot;??_);_(@_)"/>
    <numFmt numFmtId="189" formatCode="#,##0.0000"/>
    <numFmt numFmtId="190" formatCode="#,##0.00000"/>
    <numFmt numFmtId="191" formatCode="#,##0.000000"/>
    <numFmt numFmtId="192" formatCode="0_)"/>
    <numFmt numFmtId="193" formatCode="0.0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  <numFmt numFmtId="198" formatCode="#,##0.0000000"/>
    <numFmt numFmtId="199" formatCode="#,##0.00000000"/>
    <numFmt numFmtId="200" formatCode="_-* #,##0.0_р_._-;\-* #,##0.0_р_._-;_-* &quot;-&quot;?_р_._-;_-@_-"/>
    <numFmt numFmtId="201" formatCode="_-* #,##0.00\ &quot;р.&quot;_-;\-* #,##0.00\ &quot;р.&quot;_-;_-* &quot;-&quot;??\ &quot;р.&quot;_-;_-@_-"/>
    <numFmt numFmtId="202" formatCode="_-* #,##0\ &quot;р.&quot;_-;\-* #,##0\ &quot;р.&quot;_-;_-* &quot;-&quot;\ &quot;р.&quot;_-;_-@_-"/>
    <numFmt numFmtId="203" formatCode="_-* #,##0.00\ _р_._-;\-* #,##0.00\ _р_._-;_-* &quot;-&quot;??\ _р_._-;_-@_-"/>
    <numFmt numFmtId="204" formatCode="_-* #,##0\ _р_._-;\-* #,##0\ _р_._-;_-* &quot;-&quot;\ _р_._-;_-@_-"/>
    <numFmt numFmtId="205" formatCode="[$-FC19]d\ mmmm\ yyyy\ &quot;г.&quot;"/>
    <numFmt numFmtId="206" formatCode="_-* #,##0.000_р_._-;\-* #,##0.000_р_._-;_-* &quot;-&quot;??_р_._-;_-@_-"/>
    <numFmt numFmtId="207" formatCode="#,##0.0_р_."/>
    <numFmt numFmtId="208" formatCode="#,##0.0_ ;\-#,##0.0\ "/>
    <numFmt numFmtId="209" formatCode="00000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b/>
      <sz val="13"/>
      <name val="Arial Cyr"/>
      <family val="0"/>
    </font>
    <font>
      <sz val="12"/>
      <name val="Helv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i/>
      <sz val="9"/>
      <name val="Arial Cyr"/>
      <family val="0"/>
    </font>
    <font>
      <b/>
      <sz val="10"/>
      <name val="Helv"/>
      <family val="0"/>
    </font>
    <font>
      <i/>
      <sz val="10"/>
      <name val="Helv"/>
      <family val="0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8"/>
      <name val="Segoe U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3" fillId="0" borderId="0" applyNumberFormat="0" applyFill="0" applyBorder="0" applyAlignment="0" applyProtection="0"/>
    <xf numFmtId="49" fontId="30" fillId="0" borderId="1">
      <alignment horizontal="center" shrinkToFit="1"/>
      <protection/>
    </xf>
    <xf numFmtId="0" fontId="30" fillId="0" borderId="2">
      <alignment horizontal="left" wrapText="1" indent="2"/>
      <protection/>
    </xf>
    <xf numFmtId="0" fontId="38" fillId="0" borderId="3">
      <alignment horizontal="left" wrapText="1" indent="2"/>
      <protection/>
    </xf>
    <xf numFmtId="49" fontId="38" fillId="0" borderId="4">
      <alignment horizontal="center"/>
      <protection/>
    </xf>
    <xf numFmtId="49" fontId="30" fillId="0" borderId="4">
      <alignment horizontal="center"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5" applyNumberFormat="0" applyAlignment="0" applyProtection="0"/>
    <xf numFmtId="0" fontId="13" fillId="20" borderId="6" applyNumberFormat="0" applyAlignment="0" applyProtection="0"/>
    <xf numFmtId="0" fontId="14" fillId="20" borderId="5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21" borderId="11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0" fontId="24" fillId="0" borderId="13" applyNumberFormat="0" applyFill="0" applyAlignment="0" applyProtection="0"/>
    <xf numFmtId="0" fontId="34" fillId="0" borderId="0">
      <alignment/>
      <protection/>
    </xf>
    <xf numFmtId="0" fontId="2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12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4" fontId="4" fillId="0" borderId="0" xfId="0" applyNumberFormat="1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2" fontId="27" fillId="0" borderId="0" xfId="0" applyNumberFormat="1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2" fontId="27" fillId="0" borderId="0" xfId="0" applyNumberFormat="1" applyFont="1" applyAlignment="1" applyProtection="1">
      <alignment/>
      <protection locked="0"/>
    </xf>
    <xf numFmtId="2" fontId="27" fillId="0" borderId="0" xfId="0" applyNumberFormat="1" applyFont="1" applyAlignment="1" applyProtection="1">
      <alignment horizontal="center"/>
      <protection locked="0"/>
    </xf>
    <xf numFmtId="2" fontId="27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31" fillId="20" borderId="14" xfId="0" applyNumberFormat="1" applyFont="1" applyFill="1" applyBorder="1" applyAlignment="1" applyProtection="1">
      <alignment horizontal="center" vertical="center"/>
      <protection locked="0"/>
    </xf>
    <xf numFmtId="2" fontId="32" fillId="0" borderId="0" xfId="0" applyNumberFormat="1" applyFont="1" applyFill="1" applyBorder="1" applyAlignment="1" applyProtection="1">
      <alignment vertical="center"/>
      <protection locked="0"/>
    </xf>
    <xf numFmtId="2" fontId="27" fillId="0" borderId="0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176" fontId="28" fillId="0" borderId="0" xfId="0" applyNumberFormat="1" applyFont="1" applyAlignment="1" applyProtection="1">
      <alignment/>
      <protection locked="0"/>
    </xf>
    <xf numFmtId="176" fontId="29" fillId="0" borderId="0" xfId="0" applyNumberFormat="1" applyFont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27" fillId="0" borderId="0" xfId="0" applyNumberFormat="1" applyFont="1" applyAlignment="1" applyProtection="1">
      <alignment/>
      <protection locked="0"/>
    </xf>
    <xf numFmtId="0" fontId="27" fillId="0" borderId="0" xfId="0" applyNumberFormat="1" applyFont="1" applyFill="1" applyAlignment="1" applyProtection="1">
      <alignment/>
      <protection locked="0"/>
    </xf>
    <xf numFmtId="0" fontId="27" fillId="0" borderId="0" xfId="0" applyNumberFormat="1" applyFont="1" applyFill="1" applyBorder="1" applyAlignment="1" applyProtection="1">
      <alignment/>
      <protection locked="0"/>
    </xf>
    <xf numFmtId="0" fontId="27" fillId="0" borderId="0" xfId="0" applyNumberFormat="1" applyFont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alignment/>
      <protection locked="0"/>
    </xf>
    <xf numFmtId="0" fontId="37" fillId="0" borderId="0" xfId="0" applyNumberFormat="1" applyFont="1" applyFill="1" applyBorder="1" applyAlignment="1" applyProtection="1">
      <alignment/>
      <protection locked="0"/>
    </xf>
    <xf numFmtId="2" fontId="35" fillId="0" borderId="0" xfId="0" applyNumberFormat="1" applyFont="1" applyFill="1" applyBorder="1" applyAlignment="1" applyProtection="1">
      <alignment/>
      <protection locked="0"/>
    </xf>
    <xf numFmtId="2" fontId="37" fillId="0" borderId="0" xfId="0" applyNumberFormat="1" applyFont="1" applyFill="1" applyBorder="1" applyAlignment="1" applyProtection="1">
      <alignment/>
      <protection locked="0"/>
    </xf>
    <xf numFmtId="2" fontId="5" fillId="24" borderId="0" xfId="0" applyNumberFormat="1" applyFont="1" applyFill="1" applyAlignment="1" applyProtection="1">
      <alignment horizontal="center" vertical="center" wrapText="1"/>
      <protection locked="0"/>
    </xf>
    <xf numFmtId="176" fontId="28" fillId="3" borderId="15" xfId="0" applyNumberFormat="1" applyFont="1" applyFill="1" applyBorder="1" applyAlignment="1" applyProtection="1">
      <alignment/>
      <protection/>
    </xf>
    <xf numFmtId="176" fontId="28" fillId="22" borderId="15" xfId="0" applyNumberFormat="1" applyFont="1" applyFill="1" applyBorder="1" applyAlignment="1" applyProtection="1">
      <alignment/>
      <protection/>
    </xf>
    <xf numFmtId="176" fontId="29" fillId="0" borderId="16" xfId="0" applyNumberFormat="1" applyFont="1" applyBorder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76" fontId="28" fillId="15" borderId="17" xfId="0" applyNumberFormat="1" applyFont="1" applyFill="1" applyBorder="1" applyAlignment="1" applyProtection="1">
      <alignment/>
      <protection locked="0"/>
    </xf>
    <xf numFmtId="0" fontId="0" fillId="0" borderId="0" xfId="60">
      <alignment/>
      <protection/>
    </xf>
    <xf numFmtId="174" fontId="0" fillId="0" borderId="18" xfId="73" applyNumberFormat="1" applyFont="1" applyFill="1" applyBorder="1" applyAlignment="1" applyProtection="1">
      <alignment vertical="center" wrapText="1"/>
      <protection locked="0"/>
    </xf>
    <xf numFmtId="0" fontId="7" fillId="24" borderId="19" xfId="0" applyNumberFormat="1" applyFont="1" applyFill="1" applyBorder="1" applyAlignment="1" applyProtection="1">
      <alignment horizontal="left" wrapText="1"/>
      <protection locked="0"/>
    </xf>
    <xf numFmtId="0" fontId="7" fillId="24" borderId="20" xfId="0" applyNumberFormat="1" applyFont="1" applyFill="1" applyBorder="1" applyAlignment="1" applyProtection="1">
      <alignment horizontal="left" wrapText="1"/>
      <protection locked="0"/>
    </xf>
    <xf numFmtId="176" fontId="7" fillId="7" borderId="20" xfId="0" applyNumberFormat="1" applyFont="1" applyFill="1" applyBorder="1" applyAlignment="1" applyProtection="1">
      <alignment horizontal="right"/>
      <protection/>
    </xf>
    <xf numFmtId="49" fontId="7" fillId="24" borderId="21" xfId="0" applyNumberFormat="1" applyFont="1" applyFill="1" applyBorder="1" applyAlignment="1" applyProtection="1">
      <alignment horizontal="left" wrapText="1"/>
      <protection locked="0"/>
    </xf>
    <xf numFmtId="0" fontId="7" fillId="24" borderId="18" xfId="0" applyNumberFormat="1" applyFont="1" applyFill="1" applyBorder="1" applyAlignment="1" applyProtection="1">
      <alignment horizontal="left" wrapText="1"/>
      <protection locked="0"/>
    </xf>
    <xf numFmtId="176" fontId="7" fillId="7" borderId="18" xfId="0" applyNumberFormat="1" applyFont="1" applyFill="1" applyBorder="1" applyAlignment="1" applyProtection="1">
      <alignment horizontal="right"/>
      <protection/>
    </xf>
    <xf numFmtId="176" fontId="7" fillId="7" borderId="22" xfId="0" applyNumberFormat="1" applyFont="1" applyFill="1" applyBorder="1" applyAlignment="1" applyProtection="1">
      <alignment horizontal="right"/>
      <protection/>
    </xf>
    <xf numFmtId="49" fontId="7" fillId="25" borderId="21" xfId="0" applyNumberFormat="1" applyFont="1" applyFill="1" applyBorder="1" applyAlignment="1" applyProtection="1">
      <alignment horizontal="left" wrapText="1"/>
      <protection locked="0"/>
    </xf>
    <xf numFmtId="0" fontId="7" fillId="25" borderId="18" xfId="0" applyNumberFormat="1" applyFont="1" applyFill="1" applyBorder="1" applyAlignment="1" applyProtection="1">
      <alignment horizontal="left" wrapText="1"/>
      <protection locked="0"/>
    </xf>
    <xf numFmtId="176" fontId="7" fillId="25" borderId="18" xfId="0" applyNumberFormat="1" applyFont="1" applyFill="1" applyBorder="1" applyAlignment="1" applyProtection="1">
      <alignment horizontal="right"/>
      <protection locked="0"/>
    </xf>
    <xf numFmtId="176" fontId="7" fillId="25" borderId="22" xfId="0" applyNumberFormat="1" applyFont="1" applyFill="1" applyBorder="1" applyAlignment="1" applyProtection="1">
      <alignment horizontal="right"/>
      <protection locked="0"/>
    </xf>
    <xf numFmtId="0" fontId="39" fillId="24" borderId="23" xfId="69" applyFont="1" applyFill="1" applyBorder="1" applyAlignment="1" applyProtection="1">
      <alignment horizontal="left" vertical="top"/>
      <protection locked="0"/>
    </xf>
    <xf numFmtId="176" fontId="7" fillId="0" borderId="18" xfId="0" applyNumberFormat="1" applyFont="1" applyFill="1" applyBorder="1" applyAlignment="1" applyProtection="1">
      <alignment horizontal="right"/>
      <protection locked="0"/>
    </xf>
    <xf numFmtId="176" fontId="7" fillId="0" borderId="22" xfId="0" applyNumberFormat="1" applyFont="1" applyFill="1" applyBorder="1" applyAlignment="1" applyProtection="1">
      <alignment horizontal="right"/>
      <protection locked="0"/>
    </xf>
    <xf numFmtId="176" fontId="7" fillId="0" borderId="24" xfId="0" applyNumberFormat="1" applyFont="1" applyFill="1" applyBorder="1" applyAlignment="1" applyProtection="1">
      <alignment horizontal="right"/>
      <protection locked="0"/>
    </xf>
    <xf numFmtId="176" fontId="7" fillId="25" borderId="25" xfId="0" applyNumberFormat="1" applyFont="1" applyFill="1" applyBorder="1" applyAlignment="1" applyProtection="1">
      <alignment horizontal="right"/>
      <protection/>
    </xf>
    <xf numFmtId="176" fontId="7" fillId="25" borderId="18" xfId="0" applyNumberFormat="1" applyFont="1" applyFill="1" applyBorder="1" applyAlignment="1" applyProtection="1">
      <alignment horizontal="right"/>
      <protection/>
    </xf>
    <xf numFmtId="176" fontId="7" fillId="25" borderId="22" xfId="0" applyNumberFormat="1" applyFont="1" applyFill="1" applyBorder="1" applyAlignment="1" applyProtection="1">
      <alignment horizontal="right"/>
      <protection/>
    </xf>
    <xf numFmtId="49" fontId="7" fillId="24" borderId="26" xfId="0" applyNumberFormat="1" applyFont="1" applyFill="1" applyBorder="1" applyAlignment="1" applyProtection="1">
      <alignment horizontal="left" wrapText="1"/>
      <protection locked="0"/>
    </xf>
    <xf numFmtId="0" fontId="7" fillId="24" borderId="27" xfId="0" applyNumberFormat="1" applyFont="1" applyFill="1" applyBorder="1" applyAlignment="1" applyProtection="1">
      <alignment horizontal="left" wrapText="1"/>
      <protection locked="0"/>
    </xf>
    <xf numFmtId="176" fontId="7" fillId="0" borderId="27" xfId="0" applyNumberFormat="1" applyFont="1" applyFill="1" applyBorder="1" applyAlignment="1" applyProtection="1">
      <alignment horizontal="right"/>
      <protection locked="0"/>
    </xf>
    <xf numFmtId="176" fontId="7" fillId="0" borderId="28" xfId="0" applyNumberFormat="1" applyFont="1" applyFill="1" applyBorder="1" applyAlignment="1" applyProtection="1">
      <alignment horizontal="right"/>
      <protection locked="0"/>
    </xf>
    <xf numFmtId="0" fontId="40" fillId="7" borderId="29" xfId="0" applyNumberFormat="1" applyFont="1" applyFill="1" applyBorder="1" applyAlignment="1" applyProtection="1">
      <alignment horizontal="left" wrapText="1"/>
      <protection locked="0"/>
    </xf>
    <xf numFmtId="0" fontId="40" fillId="7" borderId="30" xfId="0" applyNumberFormat="1" applyFont="1" applyFill="1" applyBorder="1" applyAlignment="1" applyProtection="1">
      <alignment horizontal="left" wrapText="1"/>
      <protection locked="0"/>
    </xf>
    <xf numFmtId="176" fontId="40" fillId="7" borderId="30" xfId="0" applyNumberFormat="1" applyFont="1" applyFill="1" applyBorder="1" applyAlignment="1" applyProtection="1">
      <alignment horizontal="right"/>
      <protection/>
    </xf>
    <xf numFmtId="0" fontId="39" fillId="24" borderId="23" xfId="69" applyFont="1" applyFill="1" applyBorder="1" applyAlignment="1" applyProtection="1">
      <alignment wrapText="1"/>
      <protection locked="0"/>
    </xf>
    <xf numFmtId="176" fontId="7" fillId="0" borderId="23" xfId="69" applyNumberFormat="1" applyFont="1" applyFill="1" applyBorder="1" applyProtection="1">
      <alignment/>
      <protection locked="0"/>
    </xf>
    <xf numFmtId="0" fontId="39" fillId="25" borderId="23" xfId="69" applyFont="1" applyFill="1" applyBorder="1" applyAlignment="1" applyProtection="1">
      <alignment horizontal="left" vertical="top"/>
      <protection locked="0"/>
    </xf>
    <xf numFmtId="0" fontId="39" fillId="25" borderId="23" xfId="69" applyFont="1" applyFill="1" applyBorder="1" applyAlignment="1" applyProtection="1">
      <alignment wrapText="1"/>
      <protection locked="0"/>
    </xf>
    <xf numFmtId="176" fontId="7" fillId="25" borderId="23" xfId="69" applyNumberFormat="1" applyFont="1" applyFill="1" applyBorder="1" applyProtection="1">
      <alignment/>
      <protection locked="0"/>
    </xf>
    <xf numFmtId="0" fontId="7" fillId="0" borderId="0" xfId="60" applyFont="1">
      <alignment/>
      <protection/>
    </xf>
    <xf numFmtId="0" fontId="7" fillId="0" borderId="0" xfId="60" applyFont="1" applyBorder="1" applyAlignment="1">
      <alignment/>
      <protection/>
    </xf>
    <xf numFmtId="0" fontId="7" fillId="0" borderId="0" xfId="60" applyFont="1" applyBorder="1" applyAlignment="1">
      <alignment wrapText="1"/>
      <protection/>
    </xf>
    <xf numFmtId="0" fontId="40" fillId="0" borderId="23" xfId="60" applyFont="1" applyBorder="1" applyAlignment="1">
      <alignment horizontal="center" vertical="center"/>
      <protection/>
    </xf>
    <xf numFmtId="0" fontId="40" fillId="0" borderId="23" xfId="60" applyNumberFormat="1" applyFont="1" applyBorder="1" applyAlignment="1">
      <alignment horizontal="center" vertical="center"/>
      <protection/>
    </xf>
    <xf numFmtId="0" fontId="40" fillId="0" borderId="31" xfId="60" applyFont="1" applyBorder="1" applyAlignment="1">
      <alignment horizontal="center" vertical="center"/>
      <protection/>
    </xf>
    <xf numFmtId="0" fontId="7" fillId="0" borderId="23" xfId="60" applyFont="1" applyBorder="1" applyAlignment="1">
      <alignment horizontal="center" vertical="top"/>
      <protection/>
    </xf>
    <xf numFmtId="176" fontId="7" fillId="0" borderId="23" xfId="60" applyNumberFormat="1" applyFont="1" applyBorder="1" applyAlignment="1">
      <alignment horizontal="center" wrapText="1"/>
      <protection/>
    </xf>
    <xf numFmtId="0" fontId="7" fillId="0" borderId="23" xfId="60" applyFont="1" applyBorder="1" applyAlignment="1">
      <alignment horizontal="center" vertical="center"/>
      <protection/>
    </xf>
    <xf numFmtId="176" fontId="7" fillId="0" borderId="31" xfId="60" applyNumberFormat="1" applyFont="1" applyBorder="1" applyAlignment="1">
      <alignment horizontal="center"/>
      <protection/>
    </xf>
    <xf numFmtId="176" fontId="7" fillId="0" borderId="23" xfId="60" applyNumberFormat="1" applyFont="1" applyBorder="1" applyAlignment="1">
      <alignment horizontal="center"/>
      <protection/>
    </xf>
    <xf numFmtId="176" fontId="7" fillId="24" borderId="23" xfId="60" applyNumberFormat="1" applyFont="1" applyFill="1" applyBorder="1" applyAlignment="1">
      <alignment horizontal="center"/>
      <protection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0" fontId="7" fillId="0" borderId="32" xfId="0" applyFont="1" applyBorder="1" applyAlignment="1" applyProtection="1">
      <alignment/>
      <protection locked="0"/>
    </xf>
    <xf numFmtId="49" fontId="7" fillId="0" borderId="21" xfId="0" applyNumberFormat="1" applyFont="1" applyFill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left" vertical="justify" wrapText="1"/>
      <protection locked="0"/>
    </xf>
    <xf numFmtId="176" fontId="7" fillId="0" borderId="18" xfId="0" applyNumberFormat="1" applyFont="1" applyFill="1" applyBorder="1" applyAlignment="1" applyProtection="1">
      <alignment horizontal="right"/>
      <protection/>
    </xf>
    <xf numFmtId="176" fontId="7" fillId="0" borderId="22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2" fontId="40" fillId="7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9" xfId="0" applyNumberFormat="1" applyFont="1" applyFill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left" vertical="justify" wrapText="1"/>
      <protection locked="0"/>
    </xf>
    <xf numFmtId="176" fontId="7" fillId="0" borderId="20" xfId="0" applyNumberFormat="1" applyFont="1" applyFill="1" applyBorder="1" applyAlignment="1" applyProtection="1">
      <alignment horizontal="right"/>
      <protection/>
    </xf>
    <xf numFmtId="176" fontId="7" fillId="0" borderId="33" xfId="0" applyNumberFormat="1" applyFont="1" applyFill="1" applyBorder="1" applyAlignment="1" applyProtection="1">
      <alignment horizontal="right"/>
      <protection/>
    </xf>
    <xf numFmtId="49" fontId="7" fillId="0" borderId="26" xfId="0" applyNumberFormat="1" applyFont="1" applyFill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 applyProtection="1">
      <alignment horizontal="left" vertical="justify" wrapText="1"/>
      <protection locked="0"/>
    </xf>
    <xf numFmtId="176" fontId="7" fillId="0" borderId="27" xfId="0" applyNumberFormat="1" applyFont="1" applyFill="1" applyBorder="1" applyAlignment="1" applyProtection="1">
      <alignment horizontal="right"/>
      <protection/>
    </xf>
    <xf numFmtId="176" fontId="7" fillId="0" borderId="28" xfId="0" applyNumberFormat="1" applyFont="1" applyFill="1" applyBorder="1" applyAlignment="1" applyProtection="1">
      <alignment horizontal="right"/>
      <protection/>
    </xf>
    <xf numFmtId="0" fontId="41" fillId="0" borderId="4" xfId="0" applyNumberFormat="1" applyFont="1" applyFill="1" applyBorder="1" applyAlignment="1">
      <alignment horizontal="center" wrapText="1"/>
    </xf>
    <xf numFmtId="176" fontId="40" fillId="0" borderId="23" xfId="0" applyNumberFormat="1" applyFont="1" applyFill="1" applyBorder="1" applyAlignment="1" applyProtection="1">
      <alignment horizontal="center" vertical="center"/>
      <protection locked="0"/>
    </xf>
    <xf numFmtId="0" fontId="41" fillId="0" borderId="4" xfId="0" applyNumberFormat="1" applyFont="1" applyFill="1" applyBorder="1" applyAlignment="1">
      <alignment horizontal="center" vertical="top" wrapText="1"/>
    </xf>
    <xf numFmtId="0" fontId="41" fillId="22" borderId="4" xfId="0" applyNumberFormat="1" applyFont="1" applyFill="1" applyBorder="1" applyAlignment="1">
      <alignment horizontal="left" wrapText="1"/>
    </xf>
    <xf numFmtId="0" fontId="39" fillId="22" borderId="4" xfId="0" applyNumberFormat="1" applyFont="1" applyFill="1" applyBorder="1" applyAlignment="1">
      <alignment horizontal="left" wrapText="1"/>
    </xf>
    <xf numFmtId="176" fontId="41" fillId="22" borderId="4" xfId="0" applyNumberFormat="1" applyFont="1" applyFill="1" applyBorder="1" applyAlignment="1">
      <alignment horizontal="right" vertical="top" wrapText="1"/>
    </xf>
    <xf numFmtId="0" fontId="39" fillId="26" borderId="4" xfId="0" applyNumberFormat="1" applyFont="1" applyFill="1" applyBorder="1" applyAlignment="1">
      <alignment horizontal="left" wrapText="1"/>
    </xf>
    <xf numFmtId="176" fontId="39" fillId="26" borderId="4" xfId="0" applyNumberFormat="1" applyFont="1" applyFill="1" applyBorder="1" applyAlignment="1">
      <alignment horizontal="right" wrapText="1"/>
    </xf>
    <xf numFmtId="0" fontId="39" fillId="0" borderId="4" xfId="0" applyNumberFormat="1" applyFont="1" applyFill="1" applyBorder="1" applyAlignment="1">
      <alignment horizontal="left" wrapText="1"/>
    </xf>
    <xf numFmtId="0" fontId="39" fillId="22" borderId="4" xfId="0" applyNumberFormat="1" applyFont="1" applyFill="1" applyBorder="1" applyAlignment="1">
      <alignment wrapText="1"/>
    </xf>
    <xf numFmtId="176" fontId="39" fillId="22" borderId="4" xfId="0" applyNumberFormat="1" applyFont="1" applyFill="1" applyBorder="1" applyAlignment="1">
      <alignment horizontal="right" wrapText="1"/>
    </xf>
    <xf numFmtId="49" fontId="39" fillId="0" borderId="4" xfId="0" applyNumberFormat="1" applyFont="1" applyFill="1" applyBorder="1" applyAlignment="1">
      <alignment horizontal="left" wrapText="1"/>
    </xf>
    <xf numFmtId="176" fontId="39" fillId="0" borderId="4" xfId="0" applyNumberFormat="1" applyFont="1" applyFill="1" applyBorder="1" applyAlignment="1">
      <alignment horizontal="right" wrapText="1"/>
    </xf>
    <xf numFmtId="0" fontId="39" fillId="0" borderId="4" xfId="0" applyNumberFormat="1" applyFont="1" applyFill="1" applyBorder="1" applyAlignment="1">
      <alignment wrapText="1"/>
    </xf>
    <xf numFmtId="0" fontId="39" fillId="27" borderId="4" xfId="0" applyNumberFormat="1" applyFont="1" applyFill="1" applyBorder="1" applyAlignment="1">
      <alignment horizontal="left" wrapText="1"/>
    </xf>
    <xf numFmtId="49" fontId="39" fillId="27" borderId="4" xfId="0" applyNumberFormat="1" applyFont="1" applyFill="1" applyBorder="1" applyAlignment="1">
      <alignment horizontal="left" wrapText="1"/>
    </xf>
    <xf numFmtId="176" fontId="39" fillId="27" borderId="4" xfId="0" applyNumberFormat="1" applyFont="1" applyFill="1" applyBorder="1" applyAlignment="1">
      <alignment horizontal="right" wrapText="1"/>
    </xf>
    <xf numFmtId="0" fontId="39" fillId="22" borderId="4" xfId="0" applyNumberFormat="1" applyFont="1" applyFill="1" applyBorder="1" applyAlignment="1">
      <alignment horizontal="right" wrapText="1"/>
    </xf>
    <xf numFmtId="176" fontId="39" fillId="28" borderId="4" xfId="0" applyNumberFormat="1" applyFont="1" applyFill="1" applyBorder="1" applyAlignment="1">
      <alignment horizontal="right" wrapText="1"/>
    </xf>
    <xf numFmtId="0" fontId="39" fillId="29" borderId="4" xfId="0" applyNumberFormat="1" applyFont="1" applyFill="1" applyBorder="1" applyAlignment="1">
      <alignment horizontal="left" wrapText="1"/>
    </xf>
    <xf numFmtId="176" fontId="39" fillId="29" borderId="4" xfId="0" applyNumberFormat="1" applyFont="1" applyFill="1" applyBorder="1" applyAlignment="1">
      <alignment horizontal="right" wrapText="1"/>
    </xf>
    <xf numFmtId="0" fontId="39" fillId="28" borderId="4" xfId="0" applyNumberFormat="1" applyFont="1" applyFill="1" applyBorder="1" applyAlignment="1">
      <alignment horizontal="left" wrapText="1"/>
    </xf>
    <xf numFmtId="2" fontId="7" fillId="0" borderId="0" xfId="0" applyNumberFormat="1" applyFont="1" applyAlignment="1" applyProtection="1">
      <alignment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2" fontId="7" fillId="0" borderId="0" xfId="0" applyNumberFormat="1" applyFont="1" applyFill="1" applyAlignment="1" applyProtection="1">
      <alignment/>
      <protection locked="0"/>
    </xf>
    <xf numFmtId="2" fontId="7" fillId="0" borderId="0" xfId="0" applyNumberFormat="1" applyFont="1" applyFill="1" applyBorder="1" applyAlignment="1" applyProtection="1">
      <alignment/>
      <protection locked="0"/>
    </xf>
    <xf numFmtId="0" fontId="7" fillId="29" borderId="34" xfId="0" applyNumberFormat="1" applyFont="1" applyFill="1" applyBorder="1" applyAlignment="1" applyProtection="1">
      <alignment horizontal="left" wrapText="1"/>
      <protection locked="0"/>
    </xf>
    <xf numFmtId="0" fontId="7" fillId="29" borderId="25" xfId="0" applyNumberFormat="1" applyFont="1" applyFill="1" applyBorder="1" applyAlignment="1" applyProtection="1">
      <alignment horizontal="left" wrapText="1"/>
      <protection locked="0"/>
    </xf>
    <xf numFmtId="0" fontId="7" fillId="28" borderId="25" xfId="0" applyNumberFormat="1" applyFont="1" applyFill="1" applyBorder="1" applyAlignment="1" applyProtection="1">
      <alignment horizontal="left" wrapText="1"/>
      <protection locked="0"/>
    </xf>
    <xf numFmtId="176" fontId="7" fillId="28" borderId="25" xfId="0" applyNumberFormat="1" applyFont="1" applyFill="1" applyBorder="1" applyAlignment="1" applyProtection="1">
      <alignment horizontal="right" wrapText="1"/>
      <protection/>
    </xf>
    <xf numFmtId="0" fontId="7" fillId="29" borderId="21" xfId="0" applyNumberFormat="1" applyFont="1" applyFill="1" applyBorder="1" applyAlignment="1" applyProtection="1">
      <alignment horizontal="left" wrapText="1"/>
      <protection locked="0"/>
    </xf>
    <xf numFmtId="49" fontId="7" fillId="29" borderId="18" xfId="0" applyNumberFormat="1" applyFont="1" applyFill="1" applyBorder="1" applyAlignment="1" applyProtection="1">
      <alignment/>
      <protection locked="0"/>
    </xf>
    <xf numFmtId="0" fontId="7" fillId="29" borderId="18" xfId="0" applyNumberFormat="1" applyFont="1" applyFill="1" applyBorder="1" applyAlignment="1" applyProtection="1">
      <alignment horizontal="left" wrapText="1"/>
      <protection locked="0"/>
    </xf>
    <xf numFmtId="176" fontId="7" fillId="29" borderId="18" xfId="0" applyNumberFormat="1" applyFont="1" applyFill="1" applyBorder="1" applyAlignment="1" applyProtection="1">
      <alignment horizontal="right" wrapText="1"/>
      <protection/>
    </xf>
    <xf numFmtId="176" fontId="7" fillId="29" borderId="22" xfId="0" applyNumberFormat="1" applyFont="1" applyFill="1" applyBorder="1" applyAlignment="1" applyProtection="1">
      <alignment horizontal="right" wrapText="1"/>
      <protection/>
    </xf>
    <xf numFmtId="49" fontId="7" fillId="29" borderId="18" xfId="0" applyNumberFormat="1" applyFont="1" applyFill="1" applyBorder="1" applyAlignment="1" applyProtection="1">
      <alignment horizontal="left" wrapText="1"/>
      <protection locked="0"/>
    </xf>
    <xf numFmtId="0" fontId="7" fillId="30" borderId="35" xfId="0" applyNumberFormat="1" applyFont="1" applyFill="1" applyBorder="1" applyAlignment="1" applyProtection="1">
      <alignment horizontal="left" wrapText="1"/>
      <protection locked="0"/>
    </xf>
    <xf numFmtId="49" fontId="7" fillId="30" borderId="36" xfId="0" applyNumberFormat="1" applyFont="1" applyFill="1" applyBorder="1" applyAlignment="1" applyProtection="1">
      <alignment/>
      <protection locked="0"/>
    </xf>
    <xf numFmtId="0" fontId="7" fillId="30" borderId="36" xfId="0" applyNumberFormat="1" applyFont="1" applyFill="1" applyBorder="1" applyAlignment="1" applyProtection="1">
      <alignment horizontal="left" wrapText="1"/>
      <protection locked="0"/>
    </xf>
    <xf numFmtId="49" fontId="7" fillId="30" borderId="36" xfId="0" applyNumberFormat="1" applyFont="1" applyFill="1" applyBorder="1" applyAlignment="1" applyProtection="1">
      <alignment horizontal="left" wrapText="1"/>
      <protection locked="0"/>
    </xf>
    <xf numFmtId="176" fontId="7" fillId="30" borderId="36" xfId="0" applyNumberFormat="1" applyFont="1" applyFill="1" applyBorder="1" applyAlignment="1" applyProtection="1">
      <alignment horizontal="right" wrapText="1"/>
      <protection/>
    </xf>
    <xf numFmtId="176" fontId="7" fillId="30" borderId="37" xfId="0" applyNumberFormat="1" applyFont="1" applyFill="1" applyBorder="1" applyAlignment="1" applyProtection="1">
      <alignment horizontal="right" wrapText="1"/>
      <protection/>
    </xf>
    <xf numFmtId="49" fontId="39" fillId="26" borderId="4" xfId="0" applyNumberFormat="1" applyFont="1" applyFill="1" applyBorder="1" applyAlignment="1">
      <alignment horizontal="left" wrapText="1"/>
    </xf>
    <xf numFmtId="2" fontId="27" fillId="26" borderId="0" xfId="0" applyNumberFormat="1" applyFont="1" applyFill="1" applyBorder="1" applyAlignment="1" applyProtection="1">
      <alignment/>
      <protection locked="0"/>
    </xf>
    <xf numFmtId="2" fontId="27" fillId="31" borderId="0" xfId="0" applyNumberFormat="1" applyFont="1" applyFill="1" applyBorder="1" applyAlignment="1" applyProtection="1">
      <alignment/>
      <protection locked="0"/>
    </xf>
    <xf numFmtId="2" fontId="40" fillId="7" borderId="38" xfId="0" applyNumberFormat="1" applyFont="1" applyFill="1" applyBorder="1" applyAlignment="1" applyProtection="1">
      <alignment horizontal="center" vertical="center" wrapText="1"/>
      <protection locked="0"/>
    </xf>
    <xf numFmtId="2" fontId="40" fillId="7" borderId="39" xfId="0" applyNumberFormat="1" applyFont="1" applyFill="1" applyBorder="1" applyAlignment="1" applyProtection="1">
      <alignment horizontal="center" vertical="center" wrapText="1"/>
      <protection locked="0"/>
    </xf>
    <xf numFmtId="2" fontId="40" fillId="7" borderId="4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0" borderId="21" xfId="0" applyNumberFormat="1" applyFont="1" applyFill="1" applyBorder="1" applyAlignment="1" applyProtection="1">
      <alignment horizontal="left" wrapText="1"/>
      <protection locked="0"/>
    </xf>
    <xf numFmtId="49" fontId="40" fillId="20" borderId="18" xfId="0" applyNumberFormat="1" applyFont="1" applyFill="1" applyBorder="1" applyAlignment="1" applyProtection="1">
      <alignment horizontal="left" wrapText="1"/>
      <protection locked="0"/>
    </xf>
    <xf numFmtId="49" fontId="7" fillId="20" borderId="18" xfId="0" applyNumberFormat="1" applyFont="1" applyFill="1" applyBorder="1" applyAlignment="1" applyProtection="1">
      <alignment/>
      <protection locked="0"/>
    </xf>
    <xf numFmtId="49" fontId="7" fillId="20" borderId="18" xfId="0" applyNumberFormat="1" applyFont="1" applyFill="1" applyBorder="1" applyAlignment="1" applyProtection="1">
      <alignment horizontal="left" wrapText="1"/>
      <protection locked="0"/>
    </xf>
    <xf numFmtId="176" fontId="40" fillId="20" borderId="18" xfId="0" applyNumberFormat="1" applyFont="1" applyFill="1" applyBorder="1" applyAlignment="1" applyProtection="1">
      <alignment horizontal="right"/>
      <protection/>
    </xf>
    <xf numFmtId="0" fontId="7" fillId="11" borderId="21" xfId="0" applyNumberFormat="1" applyFont="1" applyFill="1" applyBorder="1" applyAlignment="1" applyProtection="1">
      <alignment horizontal="left" wrapText="1"/>
      <protection locked="0"/>
    </xf>
    <xf numFmtId="49" fontId="42" fillId="11" borderId="18" xfId="0" applyNumberFormat="1" applyFont="1" applyFill="1" applyBorder="1" applyAlignment="1" applyProtection="1">
      <alignment horizontal="left" wrapText="1"/>
      <protection locked="0"/>
    </xf>
    <xf numFmtId="49" fontId="7" fillId="11" borderId="18" xfId="0" applyNumberFormat="1" applyFont="1" applyFill="1" applyBorder="1" applyAlignment="1" applyProtection="1">
      <alignment/>
      <protection locked="0"/>
    </xf>
    <xf numFmtId="49" fontId="42" fillId="11" borderId="18" xfId="0" applyNumberFormat="1" applyFont="1" applyFill="1" applyBorder="1" applyAlignment="1" applyProtection="1">
      <alignment horizontal="center" wrapText="1"/>
      <protection locked="0"/>
    </xf>
    <xf numFmtId="176" fontId="42" fillId="11" borderId="18" xfId="0" applyNumberFormat="1" applyFont="1" applyFill="1" applyBorder="1" applyAlignment="1" applyProtection="1">
      <alignment horizontal="right"/>
      <protection/>
    </xf>
    <xf numFmtId="49" fontId="7" fillId="0" borderId="18" xfId="0" applyNumberFormat="1" applyFont="1" applyFill="1" applyBorder="1" applyAlignment="1" applyProtection="1">
      <alignment/>
      <protection locked="0"/>
    </xf>
    <xf numFmtId="49" fontId="7" fillId="24" borderId="18" xfId="0" applyNumberFormat="1" applyFont="1" applyFill="1" applyBorder="1" applyAlignment="1" applyProtection="1">
      <alignment horizontal="center" wrapText="1"/>
      <protection locked="0"/>
    </xf>
    <xf numFmtId="176" fontId="7" fillId="11" borderId="18" xfId="0" applyNumberFormat="1" applyFont="1" applyFill="1" applyBorder="1" applyAlignment="1" applyProtection="1">
      <alignment horizontal="right"/>
      <protection/>
    </xf>
    <xf numFmtId="0" fontId="7" fillId="0" borderId="21" xfId="0" applyNumberFormat="1" applyFont="1" applyFill="1" applyBorder="1" applyAlignment="1" applyProtection="1">
      <alignment horizontal="left" wrapText="1"/>
      <protection locked="0"/>
    </xf>
    <xf numFmtId="49" fontId="39" fillId="0" borderId="21" xfId="0" applyNumberFormat="1" applyFont="1" applyFill="1" applyBorder="1" applyAlignment="1">
      <alignment horizontal="left" wrapText="1"/>
    </xf>
    <xf numFmtId="176" fontId="7" fillId="0" borderId="41" xfId="0" applyNumberFormat="1" applyFont="1" applyFill="1" applyBorder="1" applyAlignment="1" applyProtection="1">
      <alignment horizontal="right"/>
      <protection/>
    </xf>
    <xf numFmtId="0" fontId="7" fillId="7" borderId="21" xfId="0" applyNumberFormat="1" applyFont="1" applyFill="1" applyBorder="1" applyAlignment="1" applyProtection="1">
      <alignment horizontal="left" wrapText="1"/>
      <protection locked="0"/>
    </xf>
    <xf numFmtId="49" fontId="7" fillId="7" borderId="18" xfId="0" applyNumberFormat="1" applyFont="1" applyFill="1" applyBorder="1" applyAlignment="1" applyProtection="1">
      <alignment horizontal="left" wrapText="1"/>
      <protection locked="0"/>
    </xf>
    <xf numFmtId="49" fontId="7" fillId="7" borderId="18" xfId="0" applyNumberFormat="1" applyFont="1" applyFill="1" applyBorder="1" applyAlignment="1" applyProtection="1">
      <alignment/>
      <protection locked="0"/>
    </xf>
    <xf numFmtId="176" fontId="7" fillId="7" borderId="42" xfId="0" applyNumberFormat="1" applyFont="1" applyFill="1" applyBorder="1" applyAlignment="1" applyProtection="1">
      <alignment horizontal="right"/>
      <protection/>
    </xf>
    <xf numFmtId="0" fontId="7" fillId="24" borderId="35" xfId="0" applyNumberFormat="1" applyFont="1" applyFill="1" applyBorder="1" applyAlignment="1" applyProtection="1">
      <alignment horizontal="left" wrapText="1"/>
      <protection locked="0"/>
    </xf>
    <xf numFmtId="0" fontId="7" fillId="28" borderId="34" xfId="0" applyNumberFormat="1" applyFont="1" applyFill="1" applyBorder="1" applyAlignment="1" applyProtection="1">
      <alignment horizontal="left" wrapText="1"/>
      <protection locked="0"/>
    </xf>
    <xf numFmtId="49" fontId="40" fillId="28" borderId="25" xfId="0" applyNumberFormat="1" applyFont="1" applyFill="1" applyBorder="1" applyAlignment="1" applyProtection="1">
      <alignment horizontal="left" wrapText="1"/>
      <protection locked="0"/>
    </xf>
    <xf numFmtId="49" fontId="7" fillId="28" borderId="25" xfId="0" applyNumberFormat="1" applyFont="1" applyFill="1" applyBorder="1" applyAlignment="1" applyProtection="1">
      <alignment horizontal="left" wrapText="1"/>
      <protection locked="0"/>
    </xf>
    <xf numFmtId="49" fontId="7" fillId="28" borderId="25" xfId="0" applyNumberFormat="1" applyFont="1" applyFill="1" applyBorder="1" applyAlignment="1" applyProtection="1">
      <alignment/>
      <protection locked="0"/>
    </xf>
    <xf numFmtId="176" fontId="40" fillId="28" borderId="25" xfId="0" applyNumberFormat="1" applyFont="1" applyFill="1" applyBorder="1" applyAlignment="1" applyProtection="1">
      <alignment horizontal="right"/>
      <protection/>
    </xf>
    <xf numFmtId="176" fontId="40" fillId="28" borderId="43" xfId="0" applyNumberFormat="1" applyFont="1" applyFill="1" applyBorder="1" applyAlignment="1" applyProtection="1">
      <alignment horizontal="right"/>
      <protection/>
    </xf>
    <xf numFmtId="49" fontId="42" fillId="28" borderId="18" xfId="0" applyNumberFormat="1" applyFont="1" applyFill="1" applyBorder="1" applyAlignment="1" applyProtection="1">
      <alignment horizontal="left" wrapText="1"/>
      <protection locked="0"/>
    </xf>
    <xf numFmtId="49" fontId="7" fillId="28" borderId="18" xfId="0" applyNumberFormat="1" applyFont="1" applyFill="1" applyBorder="1" applyAlignment="1" applyProtection="1">
      <alignment/>
      <protection locked="0"/>
    </xf>
    <xf numFmtId="176" fontId="42" fillId="28" borderId="18" xfId="0" applyNumberFormat="1" applyFont="1" applyFill="1" applyBorder="1" applyAlignment="1" applyProtection="1">
      <alignment horizontal="right"/>
      <protection/>
    </xf>
    <xf numFmtId="176" fontId="42" fillId="28" borderId="22" xfId="0" applyNumberFormat="1" applyFont="1" applyFill="1" applyBorder="1" applyAlignment="1" applyProtection="1">
      <alignment horizontal="right"/>
      <protection/>
    </xf>
    <xf numFmtId="49" fontId="7" fillId="28" borderId="18" xfId="0" applyNumberFormat="1" applyFont="1" applyFill="1" applyBorder="1" applyAlignment="1" applyProtection="1">
      <alignment horizontal="left" wrapText="1"/>
      <protection locked="0"/>
    </xf>
    <xf numFmtId="176" fontId="7" fillId="28" borderId="18" xfId="0" applyNumberFormat="1" applyFont="1" applyFill="1" applyBorder="1" applyAlignment="1" applyProtection="1">
      <alignment horizontal="right"/>
      <protection/>
    </xf>
    <xf numFmtId="176" fontId="7" fillId="28" borderId="22" xfId="0" applyNumberFormat="1" applyFont="1" applyFill="1" applyBorder="1" applyAlignment="1" applyProtection="1">
      <alignment horizontal="right"/>
      <protection/>
    </xf>
    <xf numFmtId="49" fontId="7" fillId="24" borderId="36" xfId="0" applyNumberFormat="1" applyFont="1" applyFill="1" applyBorder="1" applyAlignment="1" applyProtection="1">
      <alignment horizontal="left" wrapText="1"/>
      <protection locked="0"/>
    </xf>
    <xf numFmtId="49" fontId="7" fillId="0" borderId="36" xfId="0" applyNumberFormat="1" applyFont="1" applyFill="1" applyBorder="1" applyAlignment="1" applyProtection="1">
      <alignment/>
      <protection locked="0"/>
    </xf>
    <xf numFmtId="176" fontId="7" fillId="0" borderId="36" xfId="0" applyNumberFormat="1" applyFont="1" applyFill="1" applyBorder="1" applyAlignment="1" applyProtection="1">
      <alignment horizontal="right"/>
      <protection/>
    </xf>
    <xf numFmtId="176" fontId="7" fillId="0" borderId="37" xfId="0" applyNumberFormat="1" applyFont="1" applyFill="1" applyBorder="1" applyAlignment="1" applyProtection="1">
      <alignment horizontal="right"/>
      <protection/>
    </xf>
    <xf numFmtId="2" fontId="7" fillId="0" borderId="0" xfId="0" applyNumberFormat="1" applyFont="1" applyAlignment="1" applyProtection="1">
      <alignment/>
      <protection locked="0"/>
    </xf>
    <xf numFmtId="2" fontId="7" fillId="24" borderId="0" xfId="0" applyNumberFormat="1" applyFont="1" applyFill="1" applyAlignment="1" applyProtection="1">
      <alignment vertical="top" wrapText="1"/>
      <protection locked="0"/>
    </xf>
    <xf numFmtId="2" fontId="7" fillId="24" borderId="0" xfId="0" applyNumberFormat="1" applyFont="1" applyFill="1" applyAlignment="1" applyProtection="1">
      <alignment horizontal="center"/>
      <protection locked="0"/>
    </xf>
    <xf numFmtId="2" fontId="7" fillId="24" borderId="0" xfId="0" applyNumberFormat="1" applyFont="1" applyFill="1" applyAlignment="1" applyProtection="1">
      <alignment/>
      <protection locked="0"/>
    </xf>
    <xf numFmtId="2" fontId="7" fillId="0" borderId="0" xfId="0" applyNumberFormat="1" applyFont="1" applyFill="1" applyAlignment="1" applyProtection="1">
      <alignment horizontal="center"/>
      <protection locked="0"/>
    </xf>
    <xf numFmtId="0" fontId="40" fillId="7" borderId="44" xfId="0" applyNumberFormat="1" applyFont="1" applyFill="1" applyBorder="1" applyAlignment="1" applyProtection="1">
      <alignment horizontal="left" wrapText="1"/>
      <protection locked="0"/>
    </xf>
    <xf numFmtId="0" fontId="40" fillId="7" borderId="45" xfId="0" applyNumberFormat="1" applyFont="1" applyFill="1" applyBorder="1" applyAlignment="1" applyProtection="1">
      <alignment horizontal="left" wrapText="1"/>
      <protection locked="0"/>
    </xf>
    <xf numFmtId="176" fontId="40" fillId="7" borderId="46" xfId="0" applyNumberFormat="1" applyFont="1" applyFill="1" applyBorder="1" applyAlignment="1" applyProtection="1">
      <alignment horizontal="center" vertical="center"/>
      <protection/>
    </xf>
    <xf numFmtId="176" fontId="41" fillId="22" borderId="4" xfId="0" applyNumberFormat="1" applyFont="1" applyFill="1" applyBorder="1" applyAlignment="1">
      <alignment horizontal="right" wrapText="1"/>
    </xf>
    <xf numFmtId="49" fontId="39" fillId="22" borderId="4" xfId="0" applyNumberFormat="1" applyFont="1" applyFill="1" applyBorder="1" applyAlignment="1">
      <alignment horizontal="left" wrapText="1"/>
    </xf>
    <xf numFmtId="2" fontId="39" fillId="22" borderId="4" xfId="0" applyNumberFormat="1" applyFont="1" applyFill="1" applyBorder="1" applyAlignment="1">
      <alignment horizontal="left" wrapText="1"/>
    </xf>
    <xf numFmtId="2" fontId="39" fillId="0" borderId="4" xfId="0" applyNumberFormat="1" applyFont="1" applyFill="1" applyBorder="1" applyAlignment="1">
      <alignment horizontal="left" wrapText="1"/>
    </xf>
    <xf numFmtId="0" fontId="39" fillId="32" borderId="4" xfId="0" applyNumberFormat="1" applyFont="1" applyFill="1" applyBorder="1" applyAlignment="1">
      <alignment horizontal="left" wrapText="1"/>
    </xf>
    <xf numFmtId="49" fontId="39" fillId="32" borderId="4" xfId="0" applyNumberFormat="1" applyFont="1" applyFill="1" applyBorder="1" applyAlignment="1">
      <alignment horizontal="left" wrapText="1"/>
    </xf>
    <xf numFmtId="176" fontId="39" fillId="32" borderId="4" xfId="0" applyNumberFormat="1" applyFont="1" applyFill="1" applyBorder="1" applyAlignment="1">
      <alignment horizontal="right" wrapText="1"/>
    </xf>
    <xf numFmtId="49" fontId="41" fillId="22" borderId="4" xfId="0" applyNumberFormat="1" applyFont="1" applyFill="1" applyBorder="1" applyAlignment="1">
      <alignment horizontal="left" wrapText="1"/>
    </xf>
    <xf numFmtId="0" fontId="41" fillId="0" borderId="4" xfId="0" applyNumberFormat="1" applyFont="1" applyFill="1" applyBorder="1" applyAlignment="1">
      <alignment horizontal="left" wrapText="1"/>
    </xf>
    <xf numFmtId="176" fontId="41" fillId="0" borderId="4" xfId="0" applyNumberFormat="1" applyFont="1" applyFill="1" applyBorder="1" applyAlignment="1">
      <alignment horizontal="right" wrapText="1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/>
      <protection locked="0"/>
    </xf>
    <xf numFmtId="0" fontId="7" fillId="24" borderId="0" xfId="0" applyNumberFormat="1" applyFont="1" applyFill="1" applyAlignment="1" applyProtection="1">
      <alignment horizontal="center"/>
      <protection locked="0"/>
    </xf>
    <xf numFmtId="0" fontId="7" fillId="24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2" fontId="40" fillId="7" borderId="27" xfId="0" applyNumberFormat="1" applyFont="1" applyFill="1" applyBorder="1" applyAlignment="1" applyProtection="1">
      <alignment horizontal="center" vertical="center" wrapText="1" shrinkToFit="1"/>
      <protection locked="0"/>
    </xf>
    <xf numFmtId="2" fontId="40" fillId="7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7" borderId="29" xfId="0" applyNumberFormat="1" applyFont="1" applyFill="1" applyBorder="1" applyAlignment="1" applyProtection="1">
      <alignment horizontal="left" vertical="center" wrapText="1"/>
      <protection locked="0"/>
    </xf>
    <xf numFmtId="0" fontId="7" fillId="7" borderId="30" xfId="0" applyNumberFormat="1" applyFont="1" applyFill="1" applyBorder="1" applyAlignment="1" applyProtection="1">
      <alignment horizontal="center" vertical="center" wrapText="1"/>
      <protection locked="0"/>
    </xf>
    <xf numFmtId="0" fontId="40" fillId="7" borderId="30" xfId="0" applyNumberFormat="1" applyFont="1" applyFill="1" applyBorder="1" applyAlignment="1" applyProtection="1">
      <alignment horizontal="center" vertical="center"/>
      <protection locked="0"/>
    </xf>
    <xf numFmtId="176" fontId="40" fillId="7" borderId="30" xfId="0" applyNumberFormat="1" applyFont="1" applyFill="1" applyBorder="1" applyAlignment="1" applyProtection="1">
      <alignment horizontal="center" vertical="center"/>
      <protection/>
    </xf>
    <xf numFmtId="49" fontId="40" fillId="24" borderId="25" xfId="0" applyNumberFormat="1" applyFont="1" applyFill="1" applyBorder="1" applyAlignment="1" applyProtection="1">
      <alignment horizontal="left" wrapText="1"/>
      <protection locked="0"/>
    </xf>
    <xf numFmtId="49" fontId="7" fillId="0" borderId="25" xfId="0" applyNumberFormat="1" applyFont="1" applyFill="1" applyBorder="1" applyAlignment="1" applyProtection="1">
      <alignment/>
      <protection locked="0"/>
    </xf>
    <xf numFmtId="49" fontId="7" fillId="24" borderId="25" xfId="0" applyNumberFormat="1" applyFont="1" applyFill="1" applyBorder="1" applyAlignment="1" applyProtection="1">
      <alignment horizontal="left" wrapText="1"/>
      <protection locked="0"/>
    </xf>
    <xf numFmtId="176" fontId="40" fillId="7" borderId="25" xfId="0" applyNumberFormat="1" applyFont="1" applyFill="1" applyBorder="1" applyAlignment="1" applyProtection="1">
      <alignment horizontal="right"/>
      <protection/>
    </xf>
    <xf numFmtId="49" fontId="42" fillId="24" borderId="18" xfId="0" applyNumberFormat="1" applyFont="1" applyFill="1" applyBorder="1" applyAlignment="1" applyProtection="1">
      <alignment horizontal="left" wrapText="1"/>
      <protection locked="0"/>
    </xf>
    <xf numFmtId="49" fontId="42" fillId="24" borderId="18" xfId="0" applyNumberFormat="1" applyFont="1" applyFill="1" applyBorder="1" applyAlignment="1" applyProtection="1">
      <alignment horizontal="center" wrapText="1"/>
      <protection locked="0"/>
    </xf>
    <xf numFmtId="176" fontId="42" fillId="7" borderId="18" xfId="0" applyNumberFormat="1" applyFont="1" applyFill="1" applyBorder="1" applyAlignment="1" applyProtection="1">
      <alignment horizontal="right"/>
      <protection/>
    </xf>
    <xf numFmtId="176" fontId="42" fillId="7" borderId="22" xfId="0" applyNumberFormat="1" applyFont="1" applyFill="1" applyBorder="1" applyAlignment="1" applyProtection="1">
      <alignment horizontal="right"/>
      <protection/>
    </xf>
    <xf numFmtId="176" fontId="7" fillId="24" borderId="18" xfId="0" applyNumberFormat="1" applyFont="1" applyFill="1" applyBorder="1" applyAlignment="1" applyProtection="1">
      <alignment horizontal="right"/>
      <protection locked="0"/>
    </xf>
    <xf numFmtId="176" fontId="7" fillId="24" borderId="22" xfId="0" applyNumberFormat="1" applyFont="1" applyFill="1" applyBorder="1" applyAlignment="1" applyProtection="1">
      <alignment horizontal="right"/>
      <protection locked="0"/>
    </xf>
    <xf numFmtId="0" fontId="39" fillId="25" borderId="4" xfId="0" applyNumberFormat="1" applyFont="1" applyFill="1" applyBorder="1" applyAlignment="1">
      <alignment horizontal="left" wrapText="1"/>
    </xf>
    <xf numFmtId="49" fontId="7" fillId="25" borderId="18" xfId="0" applyNumberFormat="1" applyFont="1" applyFill="1" applyBorder="1" applyAlignment="1" applyProtection="1">
      <alignment horizontal="left" wrapText="1"/>
      <protection locked="0"/>
    </xf>
    <xf numFmtId="49" fontId="7" fillId="25" borderId="18" xfId="0" applyNumberFormat="1" applyFont="1" applyFill="1" applyBorder="1" applyAlignment="1" applyProtection="1">
      <alignment/>
      <protection locked="0"/>
    </xf>
    <xf numFmtId="176" fontId="7" fillId="25" borderId="42" xfId="0" applyNumberFormat="1" applyFont="1" applyFill="1" applyBorder="1" applyAlignment="1" applyProtection="1">
      <alignment horizontal="right"/>
      <protection locked="0"/>
    </xf>
    <xf numFmtId="0" fontId="7" fillId="25" borderId="21" xfId="0" applyNumberFormat="1" applyFont="1" applyFill="1" applyBorder="1" applyAlignment="1" applyProtection="1">
      <alignment horizontal="left" wrapText="1"/>
      <protection locked="0"/>
    </xf>
    <xf numFmtId="176" fontId="7" fillId="33" borderId="18" xfId="0" applyNumberFormat="1" applyFont="1" applyFill="1" applyBorder="1" applyAlignment="1" applyProtection="1">
      <alignment horizontal="right"/>
      <protection locked="0"/>
    </xf>
    <xf numFmtId="176" fontId="7" fillId="33" borderId="42" xfId="0" applyNumberFormat="1" applyFont="1" applyFill="1" applyBorder="1" applyAlignment="1" applyProtection="1">
      <alignment horizontal="right"/>
      <protection locked="0"/>
    </xf>
    <xf numFmtId="49" fontId="7" fillId="0" borderId="18" xfId="0" applyNumberFormat="1" applyFont="1" applyFill="1" applyBorder="1" applyAlignment="1" applyProtection="1">
      <alignment horizontal="left" wrapText="1"/>
      <protection locked="0"/>
    </xf>
    <xf numFmtId="0" fontId="7" fillId="0" borderId="18" xfId="0" applyNumberFormat="1" applyFont="1" applyFill="1" applyBorder="1" applyAlignment="1" applyProtection="1">
      <alignment horizontal="left" wrapText="1"/>
      <protection locked="0"/>
    </xf>
    <xf numFmtId="176" fontId="7" fillId="7" borderId="18" xfId="0" applyNumberFormat="1" applyFont="1" applyFill="1" applyBorder="1" applyAlignment="1" applyProtection="1">
      <alignment horizontal="right"/>
      <protection locked="0"/>
    </xf>
    <xf numFmtId="176" fontId="7" fillId="7" borderId="22" xfId="0" applyNumberFormat="1" applyFont="1" applyFill="1" applyBorder="1" applyAlignment="1" applyProtection="1">
      <alignment horizontal="right"/>
      <protection locked="0"/>
    </xf>
    <xf numFmtId="49" fontId="40" fillId="24" borderId="18" xfId="0" applyNumberFormat="1" applyFont="1" applyFill="1" applyBorder="1" applyAlignment="1" applyProtection="1">
      <alignment horizontal="left" wrapText="1"/>
      <protection locked="0"/>
    </xf>
    <xf numFmtId="49" fontId="40" fillId="24" borderId="18" xfId="0" applyNumberFormat="1" applyFont="1" applyFill="1" applyBorder="1" applyAlignment="1" applyProtection="1">
      <alignment horizontal="center" wrapText="1"/>
      <protection locked="0"/>
    </xf>
    <xf numFmtId="176" fontId="40" fillId="7" borderId="18" xfId="0" applyNumberFormat="1" applyFont="1" applyFill="1" applyBorder="1" applyAlignment="1" applyProtection="1">
      <alignment horizontal="right"/>
      <protection/>
    </xf>
    <xf numFmtId="176" fontId="40" fillId="7" borderId="22" xfId="0" applyNumberFormat="1" applyFont="1" applyFill="1" applyBorder="1" applyAlignment="1" applyProtection="1">
      <alignment horizontal="right"/>
      <protection/>
    </xf>
    <xf numFmtId="0" fontId="39" fillId="0" borderId="21" xfId="0" applyNumberFormat="1" applyFont="1" applyFill="1" applyBorder="1" applyAlignment="1">
      <alignment horizontal="left" wrapText="1"/>
    </xf>
    <xf numFmtId="0" fontId="7" fillId="24" borderId="21" xfId="0" applyNumberFormat="1" applyFont="1" applyFill="1" applyBorder="1" applyAlignment="1" applyProtection="1">
      <alignment horizontal="left" wrapText="1" shrinkToFit="1"/>
      <protection locked="0"/>
    </xf>
    <xf numFmtId="0" fontId="41" fillId="22" borderId="21" xfId="0" applyNumberFormat="1" applyFont="1" applyFill="1" applyBorder="1" applyAlignment="1">
      <alignment horizontal="left" wrapText="1"/>
    </xf>
    <xf numFmtId="0" fontId="41" fillId="0" borderId="18" xfId="0" applyNumberFormat="1" applyFont="1" applyFill="1" applyBorder="1" applyAlignment="1">
      <alignment horizontal="left" wrapText="1"/>
    </xf>
    <xf numFmtId="0" fontId="39" fillId="0" borderId="18" xfId="0" applyNumberFormat="1" applyFont="1" applyFill="1" applyBorder="1" applyAlignment="1">
      <alignment horizontal="left" wrapText="1"/>
    </xf>
    <xf numFmtId="49" fontId="39" fillId="0" borderId="18" xfId="0" applyNumberFormat="1" applyFont="1" applyFill="1" applyBorder="1" applyAlignment="1">
      <alignment horizontal="left" wrapText="1"/>
    </xf>
    <xf numFmtId="0" fontId="7" fillId="24" borderId="26" xfId="0" applyNumberFormat="1" applyFont="1" applyFill="1" applyBorder="1" applyAlignment="1" applyProtection="1">
      <alignment horizontal="left" wrapText="1"/>
      <protection locked="0"/>
    </xf>
    <xf numFmtId="0" fontId="39" fillId="0" borderId="27" xfId="0" applyNumberFormat="1" applyFont="1" applyFill="1" applyBorder="1" applyAlignment="1">
      <alignment horizontal="left" wrapText="1"/>
    </xf>
    <xf numFmtId="49" fontId="39" fillId="0" borderId="27" xfId="0" applyNumberFormat="1" applyFont="1" applyFill="1" applyBorder="1" applyAlignment="1">
      <alignment horizontal="left" wrapText="1"/>
    </xf>
    <xf numFmtId="49" fontId="7" fillId="24" borderId="27" xfId="0" applyNumberFormat="1" applyFont="1" applyFill="1" applyBorder="1" applyAlignment="1" applyProtection="1">
      <alignment horizontal="left" wrapText="1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4" fontId="7" fillId="0" borderId="0" xfId="0" applyNumberFormat="1" applyFont="1" applyFill="1" applyAlignment="1" applyProtection="1">
      <alignment/>
      <protection locked="0"/>
    </xf>
    <xf numFmtId="0" fontId="40" fillId="0" borderId="0" xfId="0" applyFont="1" applyAlignment="1" applyProtection="1">
      <alignment horizontal="center" wrapText="1"/>
      <protection locked="0"/>
    </xf>
    <xf numFmtId="0" fontId="40" fillId="0" borderId="0" xfId="0" applyFont="1" applyAlignment="1" applyProtection="1">
      <alignment horizontal="left" wrapText="1"/>
      <protection locked="0"/>
    </xf>
    <xf numFmtId="0" fontId="40" fillId="0" borderId="0" xfId="0" applyFont="1" applyAlignment="1" applyProtection="1">
      <alignment horizontal="center"/>
      <protection locked="0"/>
    </xf>
    <xf numFmtId="4" fontId="7" fillId="0" borderId="0" xfId="0" applyNumberFormat="1" applyFont="1" applyFill="1" applyAlignment="1" applyProtection="1">
      <alignment horizontal="right"/>
      <protection locked="0"/>
    </xf>
    <xf numFmtId="176" fontId="27" fillId="0" borderId="0" xfId="0" applyNumberFormat="1" applyFont="1" applyFill="1" applyBorder="1" applyAlignment="1" applyProtection="1">
      <alignment/>
      <protection locked="0"/>
    </xf>
    <xf numFmtId="0" fontId="39" fillId="34" borderId="4" xfId="0" applyNumberFormat="1" applyFont="1" applyFill="1" applyBorder="1" applyAlignment="1">
      <alignment horizontal="left" wrapText="1"/>
    </xf>
    <xf numFmtId="2" fontId="39" fillId="34" borderId="4" xfId="0" applyNumberFormat="1" applyFont="1" applyFill="1" applyBorder="1" applyAlignment="1">
      <alignment horizontal="left" wrapText="1"/>
    </xf>
    <xf numFmtId="176" fontId="39" fillId="34" borderId="4" xfId="0" applyNumberFormat="1" applyFont="1" applyFill="1" applyBorder="1" applyAlignment="1">
      <alignment horizontal="right" wrapText="1"/>
    </xf>
    <xf numFmtId="0" fontId="41" fillId="34" borderId="4" xfId="0" applyNumberFormat="1" applyFont="1" applyFill="1" applyBorder="1" applyAlignment="1">
      <alignment horizontal="left" wrapText="1"/>
    </xf>
    <xf numFmtId="0" fontId="7" fillId="0" borderId="0" xfId="0" applyFont="1" applyFill="1" applyAlignment="1" applyProtection="1">
      <alignment horizontal="left" wrapText="1"/>
      <protection locked="0"/>
    </xf>
    <xf numFmtId="0" fontId="7" fillId="0" borderId="0" xfId="0" applyFont="1" applyAlignment="1">
      <alignment wrapText="1"/>
    </xf>
    <xf numFmtId="0" fontId="40" fillId="0" borderId="0" xfId="0" applyFont="1" applyAlignment="1" applyProtection="1">
      <alignment horizontal="center" vertical="center" wrapText="1" shrinkToFit="1"/>
      <protection locked="0"/>
    </xf>
    <xf numFmtId="0" fontId="40" fillId="7" borderId="39" xfId="0" applyFont="1" applyFill="1" applyBorder="1" applyAlignment="1" applyProtection="1">
      <alignment horizontal="center" vertical="center"/>
      <protection locked="0"/>
    </xf>
    <xf numFmtId="0" fontId="7" fillId="7" borderId="47" xfId="0" applyFont="1" applyFill="1" applyBorder="1" applyAlignment="1" applyProtection="1">
      <alignment horizontal="center" vertical="center"/>
      <protection locked="0"/>
    </xf>
    <xf numFmtId="0" fontId="40" fillId="7" borderId="48" xfId="0" applyFont="1" applyFill="1" applyBorder="1" applyAlignment="1" applyProtection="1">
      <alignment horizontal="center" vertical="center"/>
      <protection locked="0"/>
    </xf>
    <xf numFmtId="0" fontId="40" fillId="7" borderId="49" xfId="0" applyFont="1" applyFill="1" applyBorder="1" applyAlignment="1" applyProtection="1">
      <alignment horizontal="center" vertical="center"/>
      <protection locked="0"/>
    </xf>
    <xf numFmtId="2" fontId="40" fillId="7" borderId="44" xfId="0" applyNumberFormat="1" applyFont="1" applyFill="1" applyBorder="1" applyAlignment="1" applyProtection="1">
      <alignment horizontal="center" vertical="center" wrapText="1" shrinkToFit="1"/>
      <protection locked="0"/>
    </xf>
    <xf numFmtId="2" fontId="40" fillId="7" borderId="45" xfId="0" applyNumberFormat="1" applyFont="1" applyFill="1" applyBorder="1" applyAlignment="1" applyProtection="1">
      <alignment horizontal="center" vertical="center" wrapText="1" shrinkToFit="1"/>
      <protection locked="0"/>
    </xf>
    <xf numFmtId="2" fontId="40" fillId="7" borderId="46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horizontal="left" wrapText="1"/>
      <protection locked="0"/>
    </xf>
    <xf numFmtId="0" fontId="40" fillId="24" borderId="0" xfId="0" applyNumberFormat="1" applyFont="1" applyFill="1" applyAlignment="1" applyProtection="1">
      <alignment horizontal="center" vertical="center" wrapText="1"/>
      <protection locked="0"/>
    </xf>
    <xf numFmtId="0" fontId="40" fillId="7" borderId="20" xfId="0" applyNumberFormat="1" applyFont="1" applyFill="1" applyBorder="1" applyAlignment="1" applyProtection="1">
      <alignment horizontal="center" vertical="center"/>
      <protection locked="0"/>
    </xf>
    <xf numFmtId="0" fontId="40" fillId="7" borderId="27" xfId="0" applyNumberFormat="1" applyFont="1" applyFill="1" applyBorder="1" applyAlignment="1" applyProtection="1">
      <alignment horizontal="center" vertical="center"/>
      <protection locked="0"/>
    </xf>
    <xf numFmtId="2" fontId="40" fillId="7" borderId="20" xfId="0" applyNumberFormat="1" applyFont="1" applyFill="1" applyBorder="1" applyAlignment="1" applyProtection="1">
      <alignment horizontal="center" vertical="center" wrapText="1" shrinkToFit="1"/>
      <protection locked="0"/>
    </xf>
    <xf numFmtId="2" fontId="40" fillId="7" borderId="33" xfId="0" applyNumberFormat="1" applyFont="1" applyFill="1" applyBorder="1" applyAlignment="1" applyProtection="1">
      <alignment horizontal="center" vertical="center" wrapText="1" shrinkToFit="1"/>
      <protection locked="0"/>
    </xf>
    <xf numFmtId="0" fontId="40" fillId="7" borderId="19" xfId="0" applyNumberFormat="1" applyFont="1" applyFill="1" applyBorder="1" applyAlignment="1" applyProtection="1">
      <alignment horizontal="center" vertical="center" wrapText="1"/>
      <protection locked="0"/>
    </xf>
    <xf numFmtId="0" fontId="40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2" fontId="40" fillId="24" borderId="0" xfId="0" applyNumberFormat="1" applyFont="1" applyFill="1" applyAlignment="1" applyProtection="1">
      <alignment horizontal="center" vertical="center" wrapText="1"/>
      <protection locked="0"/>
    </xf>
    <xf numFmtId="0" fontId="40" fillId="7" borderId="40" xfId="0" applyNumberFormat="1" applyFont="1" applyFill="1" applyBorder="1" applyAlignment="1" applyProtection="1">
      <alignment horizontal="center" vertical="center"/>
      <protection locked="0"/>
    </xf>
    <xf numFmtId="0" fontId="40" fillId="7" borderId="32" xfId="0" applyNumberFormat="1" applyFont="1" applyFill="1" applyBorder="1" applyAlignment="1" applyProtection="1">
      <alignment horizontal="center" vertical="center"/>
      <protection locked="0"/>
    </xf>
    <xf numFmtId="0" fontId="40" fillId="7" borderId="48" xfId="0" applyNumberFormat="1" applyFont="1" applyFill="1" applyBorder="1" applyAlignment="1" applyProtection="1">
      <alignment horizontal="center" vertical="center"/>
      <protection locked="0"/>
    </xf>
    <xf numFmtId="0" fontId="40" fillId="7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39" xfId="0" applyNumberFormat="1" applyFont="1" applyFill="1" applyBorder="1" applyAlignment="1" applyProtection="1">
      <alignment horizontal="center" vertical="center"/>
      <protection locked="0"/>
    </xf>
    <xf numFmtId="0" fontId="40" fillId="7" borderId="50" xfId="0" applyNumberFormat="1" applyFont="1" applyFill="1" applyBorder="1" applyAlignment="1" applyProtection="1">
      <alignment horizontal="center" vertical="center"/>
      <protection locked="0"/>
    </xf>
    <xf numFmtId="0" fontId="40" fillId="7" borderId="47" xfId="0" applyNumberFormat="1" applyFont="1" applyFill="1" applyBorder="1" applyAlignment="1" applyProtection="1">
      <alignment horizontal="center" vertical="center"/>
      <protection locked="0"/>
    </xf>
    <xf numFmtId="0" fontId="40" fillId="7" borderId="51" xfId="0" applyNumberFormat="1" applyFont="1" applyFill="1" applyBorder="1" applyAlignment="1" applyProtection="1">
      <alignment horizontal="center" vertical="center"/>
      <protection locked="0"/>
    </xf>
    <xf numFmtId="0" fontId="41" fillId="0" borderId="4" xfId="0" applyNumberFormat="1" applyFont="1" applyFill="1" applyBorder="1" applyAlignment="1">
      <alignment horizontal="center" vertical="center" wrapText="1"/>
    </xf>
    <xf numFmtId="0" fontId="41" fillId="0" borderId="4" xfId="0" applyNumberFormat="1" applyFont="1" applyFill="1" applyBorder="1" applyAlignment="1">
      <alignment horizontal="center" wrapText="1"/>
    </xf>
    <xf numFmtId="0" fontId="40" fillId="0" borderId="38" xfId="0" applyFont="1" applyFill="1" applyBorder="1" applyAlignment="1" applyProtection="1">
      <alignment horizontal="center" vertical="center"/>
      <protection locked="0"/>
    </xf>
    <xf numFmtId="0" fontId="40" fillId="0" borderId="52" xfId="0" applyFont="1" applyFill="1" applyBorder="1" applyAlignment="1" applyProtection="1">
      <alignment horizontal="center" vertical="center"/>
      <protection locked="0"/>
    </xf>
    <xf numFmtId="0" fontId="40" fillId="0" borderId="53" xfId="0" applyFont="1" applyFill="1" applyBorder="1" applyAlignment="1" applyProtection="1">
      <alignment horizontal="center" vertical="center" wrapText="1" shrinkToFit="1"/>
      <protection locked="0"/>
    </xf>
    <xf numFmtId="0" fontId="40" fillId="0" borderId="54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 vertical="top" wrapText="1"/>
    </xf>
    <xf numFmtId="0" fontId="40" fillId="0" borderId="23" xfId="60" applyFont="1" applyBorder="1" applyAlignment="1">
      <alignment horizontal="center" vertical="center"/>
      <protection/>
    </xf>
    <xf numFmtId="0" fontId="7" fillId="0" borderId="23" xfId="60" applyFont="1" applyBorder="1" applyAlignment="1">
      <alignment wrapText="1"/>
      <protection/>
    </xf>
    <xf numFmtId="0" fontId="7" fillId="0" borderId="31" xfId="60" applyFont="1" applyBorder="1" applyAlignment="1">
      <alignment horizontal="left" vertical="justify" wrapText="1"/>
      <protection/>
    </xf>
    <xf numFmtId="0" fontId="7" fillId="0" borderId="55" xfId="60" applyFont="1" applyBorder="1" applyAlignment="1">
      <alignment horizontal="left" vertical="justify" wrapText="1"/>
      <protection/>
    </xf>
    <xf numFmtId="0" fontId="7" fillId="0" borderId="56" xfId="60" applyFont="1" applyBorder="1" applyAlignment="1">
      <alignment horizontal="left" vertical="justify" wrapText="1"/>
      <protection/>
    </xf>
    <xf numFmtId="0" fontId="7" fillId="0" borderId="0" xfId="60" applyFont="1" applyAlignment="1">
      <alignment wrapText="1"/>
      <protection/>
    </xf>
    <xf numFmtId="0" fontId="40" fillId="0" borderId="0" xfId="60" applyFont="1" applyBorder="1" applyAlignment="1">
      <alignment horizontal="center" vertical="top" wrapText="1"/>
      <protection/>
    </xf>
    <xf numFmtId="0" fontId="40" fillId="0" borderId="23" xfId="60" applyFont="1" applyBorder="1" applyAlignment="1">
      <alignment horizontal="center" wrapText="1"/>
      <protection/>
    </xf>
  </cellXfs>
  <cellStyles count="64">
    <cellStyle name="Normal" xfId="0"/>
    <cellStyle name="_прил4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normal" xfId="34"/>
    <cellStyle name="xl109" xfId="35"/>
    <cellStyle name="xl128" xfId="36"/>
    <cellStyle name="xl34" xfId="37"/>
    <cellStyle name="xl52" xfId="38"/>
    <cellStyle name="xl53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Тысячи [0]_Лист1" xfId="71"/>
    <cellStyle name="Тысячи_Лист1" xfId="72"/>
    <cellStyle name="Comma" xfId="73"/>
    <cellStyle name="Comma [0]" xfId="74"/>
    <cellStyle name="Финансовый 2" xfId="75"/>
    <cellStyle name="Финансовый 3" xfId="76"/>
    <cellStyle name="Хороший" xfId="77"/>
  </cellStyles>
  <dxfs count="38"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  <border/>
    </dxf>
    <dxf>
      <font>
        <b val="0"/>
        <i/>
      </font>
      <border/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40;&#1052;&#1045;&#1063;&#1040;&#1053;&#1048;&#1071;\&#1055;&#1072;&#1088;&#1072;&#1087;&#1080;&#1085;&#1086;%20&#1073;&#1102;&#1076;&#1078;&#1077;&#1090;%202021-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0;&#1044;&#1046;&#1045;&#1058;%202020\&#1048;&#1079;&#1084;&#1077;&#1085;&#1077;&#1085;&#1080;&#1103;%20&#1074;%20&#1073;&#1102;&#1076;&#1078;&#1077;&#1090;\&#1056;&#1099;&#1073;&#1082;&#1080;&#1085;&#1086;%20&#1073;&#1102;&#1076;&#1078;&#1077;&#1090;%202020-2022%20_&#1080;&#1079;&#1084;%20&#1086;&#1090;%2031.08.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2">
        <row r="15">
          <cell r="G15">
            <v>1862.31</v>
          </cell>
          <cell r="H15">
            <v>1467.81</v>
          </cell>
          <cell r="I15">
            <v>1508.21</v>
          </cell>
        </row>
        <row r="17">
          <cell r="G17">
            <v>0.01999999999998181</v>
          </cell>
          <cell r="H17">
            <v>0.019999999999754436</v>
          </cell>
          <cell r="I17">
            <v>0.020000000000209184</v>
          </cell>
        </row>
      </sheetData>
      <sheetData sheetId="3">
        <row r="13">
          <cell r="I13">
            <v>1862.29</v>
          </cell>
          <cell r="J13">
            <v>1467.7900000000002</v>
          </cell>
          <cell r="K13">
            <v>1508.1899999999998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4">
        <row r="90">
          <cell r="K90">
            <v>0</v>
          </cell>
          <cell r="L90">
            <v>0</v>
          </cell>
        </row>
        <row r="95">
          <cell r="K95">
            <v>0</v>
          </cell>
          <cell r="L95">
            <v>0</v>
          </cell>
        </row>
        <row r="99">
          <cell r="K99">
            <v>0</v>
          </cell>
          <cell r="L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85" zoomScaleNormal="85" zoomScalePageLayoutView="0" workbookViewId="0" topLeftCell="A42">
      <selection activeCell="G25" sqref="G25"/>
    </sheetView>
  </sheetViews>
  <sheetFormatPr defaultColWidth="9.00390625" defaultRowHeight="12.75"/>
  <cols>
    <col min="1" max="1" width="28.75390625" style="1" customWidth="1"/>
    <col min="2" max="2" width="97.75390625" style="2" customWidth="1"/>
    <col min="3" max="4" width="14.375" style="4" customWidth="1"/>
    <col min="5" max="5" width="17.875" style="4" customWidth="1"/>
    <col min="6" max="6" width="22.875" style="2" customWidth="1"/>
    <col min="7" max="9" width="18.625" style="2" customWidth="1"/>
    <col min="10" max="10" width="14.375" style="2" bestFit="1" customWidth="1"/>
    <col min="11" max="16384" width="9.125" style="2" customWidth="1"/>
  </cols>
  <sheetData>
    <row r="1" spans="1:5" ht="32.25" customHeight="1">
      <c r="A1" s="257"/>
      <c r="B1" s="93"/>
      <c r="C1" s="256" t="s">
        <v>320</v>
      </c>
      <c r="D1" s="258"/>
      <c r="E1" s="258"/>
    </row>
    <row r="2" spans="1:5" s="7" customFormat="1" ht="16.5" customHeight="1">
      <c r="A2" s="93"/>
      <c r="B2" s="93"/>
      <c r="C2" s="268" t="str">
        <f>прил6!F2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2022 год и на плановый период 2023 и 2024 годов»    
от  29.12.2021г №18(в редакции решения Совета депутатов Мордовско-Вечкенинского сельского поселения Ковылкинского муниципального района от 30.12.2021г № 1)</v>
      </c>
      <c r="D2" s="269"/>
      <c r="E2" s="269"/>
    </row>
    <row r="3" spans="1:5" ht="144" customHeight="1">
      <c r="A3" s="257"/>
      <c r="B3" s="93"/>
      <c r="C3" s="269"/>
      <c r="D3" s="269"/>
      <c r="E3" s="269"/>
    </row>
    <row r="4" spans="1:5" ht="18" customHeight="1">
      <c r="A4" s="270" t="s">
        <v>317</v>
      </c>
      <c r="B4" s="270"/>
      <c r="C4" s="270"/>
      <c r="D4" s="270"/>
      <c r="E4" s="270"/>
    </row>
    <row r="5" spans="1:5" ht="18">
      <c r="A5" s="270"/>
      <c r="B5" s="270"/>
      <c r="C5" s="270"/>
      <c r="D5" s="270"/>
      <c r="E5" s="270"/>
    </row>
    <row r="6" spans="1:5" ht="18">
      <c r="A6" s="270"/>
      <c r="B6" s="270"/>
      <c r="C6" s="270"/>
      <c r="D6" s="270"/>
      <c r="E6" s="270"/>
    </row>
    <row r="7" spans="1:5" ht="18">
      <c r="A7" s="259"/>
      <c r="B7" s="259"/>
      <c r="C7" s="259"/>
      <c r="D7" s="259"/>
      <c r="E7" s="259"/>
    </row>
    <row r="8" spans="1:5" ht="18.75" thickBot="1">
      <c r="A8" s="260"/>
      <c r="B8" s="261"/>
      <c r="C8" s="262"/>
      <c r="D8" s="262"/>
      <c r="E8" s="262"/>
    </row>
    <row r="9" spans="1:9" ht="13.5" customHeight="1" thickBot="1">
      <c r="A9" s="271" t="s">
        <v>206</v>
      </c>
      <c r="B9" s="273" t="s">
        <v>196</v>
      </c>
      <c r="C9" s="275" t="s">
        <v>7</v>
      </c>
      <c r="D9" s="276"/>
      <c r="E9" s="277"/>
      <c r="G9" s="16">
        <v>2022</v>
      </c>
      <c r="H9" s="16">
        <v>2023</v>
      </c>
      <c r="I9" s="16">
        <v>2024</v>
      </c>
    </row>
    <row r="10" spans="1:9" ht="18" customHeight="1" thickBot="1">
      <c r="A10" s="272"/>
      <c r="B10" s="274"/>
      <c r="C10" s="151" t="s">
        <v>249</v>
      </c>
      <c r="D10" s="95" t="s">
        <v>283</v>
      </c>
      <c r="E10" s="95" t="s">
        <v>316</v>
      </c>
      <c r="G10" s="38">
        <f>648.6+200+50+200+100+63+287.31</f>
        <v>1548.9099999999999</v>
      </c>
      <c r="H10" s="38">
        <v>654.4</v>
      </c>
      <c r="I10" s="40">
        <v>661.2</v>
      </c>
    </row>
    <row r="11" spans="1:10" s="13" customFormat="1" ht="17.25" thickBot="1">
      <c r="A11" s="63" t="s">
        <v>0</v>
      </c>
      <c r="B11" s="64" t="s">
        <v>95</v>
      </c>
      <c r="C11" s="65">
        <f>C12</f>
        <v>1715.5</v>
      </c>
      <c r="D11" s="65">
        <f>D12</f>
        <v>747.9000000000001</v>
      </c>
      <c r="E11" s="65">
        <f>E12</f>
        <v>786.7</v>
      </c>
      <c r="F11" s="21"/>
      <c r="G11" s="33">
        <f>C11+G10</f>
        <v>3264.41</v>
      </c>
      <c r="H11" s="33">
        <f>D11+H10</f>
        <v>1402.3000000000002</v>
      </c>
      <c r="I11" s="33">
        <f>E11+I10</f>
        <v>1447.9</v>
      </c>
      <c r="J11" s="21"/>
    </row>
    <row r="12" spans="1:10" s="13" customFormat="1" ht="16.5">
      <c r="A12" s="41" t="s">
        <v>1</v>
      </c>
      <c r="B12" s="42" t="s">
        <v>23</v>
      </c>
      <c r="C12" s="43">
        <f>C13+C19+C24+C29</f>
        <v>1715.5</v>
      </c>
      <c r="D12" s="43">
        <f>D13+D19+D24+D29</f>
        <v>747.9000000000001</v>
      </c>
      <c r="E12" s="43">
        <f>E13+E19+E24+E29</f>
        <v>786.7</v>
      </c>
      <c r="F12" s="21"/>
      <c r="G12" s="34">
        <f>прил2!J8</f>
        <v>3222.0979999999995</v>
      </c>
      <c r="H12" s="34">
        <f>прил2!K8</f>
        <v>1402.2900000000002</v>
      </c>
      <c r="I12" s="34">
        <f>прил2!L8</f>
        <v>1447.8899999999999</v>
      </c>
      <c r="J12" s="21"/>
    </row>
    <row r="13" spans="1:10" s="14" customFormat="1" ht="17.25" thickBot="1">
      <c r="A13" s="44" t="s">
        <v>239</v>
      </c>
      <c r="B13" s="45" t="s">
        <v>121</v>
      </c>
      <c r="C13" s="46">
        <f>C14+C17</f>
        <v>846.9000000000001</v>
      </c>
      <c r="D13" s="46">
        <f>D14+D17</f>
        <v>428.6</v>
      </c>
      <c r="E13" s="46">
        <f>E14+E17</f>
        <v>464.2</v>
      </c>
      <c r="F13" s="21"/>
      <c r="G13" s="35">
        <f>G11-G12</f>
        <v>42.31200000000035</v>
      </c>
      <c r="H13" s="35">
        <f>H11-H12</f>
        <v>0.009999999999990905</v>
      </c>
      <c r="I13" s="35">
        <f>I11-I12</f>
        <v>0.010000000000218279</v>
      </c>
      <c r="J13" s="21"/>
    </row>
    <row r="14" spans="1:10" s="15" customFormat="1" ht="18">
      <c r="A14" s="44" t="s">
        <v>240</v>
      </c>
      <c r="B14" s="45" t="s">
        <v>29</v>
      </c>
      <c r="C14" s="46">
        <v>367.1</v>
      </c>
      <c r="D14" s="46"/>
      <c r="E14" s="47"/>
      <c r="F14" s="21"/>
      <c r="H14" s="2"/>
      <c r="J14" s="21"/>
    </row>
    <row r="15" spans="1:10" s="15" customFormat="1" ht="30" customHeight="1" hidden="1">
      <c r="A15" s="48" t="s">
        <v>233</v>
      </c>
      <c r="B15" s="49" t="s">
        <v>57</v>
      </c>
      <c r="C15" s="50">
        <f>C16</f>
        <v>0</v>
      </c>
      <c r="D15" s="50"/>
      <c r="E15" s="51"/>
      <c r="F15" s="21"/>
      <c r="J15" s="21"/>
    </row>
    <row r="16" spans="1:10" s="15" customFormat="1" ht="30" customHeight="1" hidden="1">
      <c r="A16" s="52" t="s">
        <v>233</v>
      </c>
      <c r="B16" s="66" t="s">
        <v>307</v>
      </c>
      <c r="C16" s="67"/>
      <c r="D16" s="53"/>
      <c r="E16" s="54"/>
      <c r="F16" s="21"/>
      <c r="J16" s="21"/>
    </row>
    <row r="17" spans="1:10" s="15" customFormat="1" ht="30" customHeight="1">
      <c r="A17" s="68" t="s">
        <v>308</v>
      </c>
      <c r="B17" s="69" t="s">
        <v>309</v>
      </c>
      <c r="C17" s="70">
        <f>C18</f>
        <v>479.8</v>
      </c>
      <c r="D17" s="70">
        <f>D18</f>
        <v>428.6</v>
      </c>
      <c r="E17" s="70">
        <f>E18</f>
        <v>464.2</v>
      </c>
      <c r="F17" s="21"/>
      <c r="G17" s="22"/>
      <c r="J17" s="21"/>
    </row>
    <row r="18" spans="1:10" s="15" customFormat="1" ht="30" customHeight="1">
      <c r="A18" s="52" t="s">
        <v>310</v>
      </c>
      <c r="B18" s="66" t="s">
        <v>311</v>
      </c>
      <c r="C18" s="67">
        <v>479.8</v>
      </c>
      <c r="D18" s="55">
        <v>428.6</v>
      </c>
      <c r="E18" s="54">
        <v>464.2</v>
      </c>
      <c r="F18" s="21"/>
      <c r="J18" s="21"/>
    </row>
    <row r="19" spans="1:10" s="14" customFormat="1" ht="30" customHeight="1">
      <c r="A19" s="48" t="s">
        <v>241</v>
      </c>
      <c r="B19" s="49" t="s">
        <v>190</v>
      </c>
      <c r="C19" s="56">
        <f>C20+C22</f>
        <v>297.1</v>
      </c>
      <c r="D19" s="57">
        <f>D20+D22</f>
        <v>0</v>
      </c>
      <c r="E19" s="58">
        <f>E20+E22</f>
        <v>0</v>
      </c>
      <c r="F19" s="21"/>
      <c r="G19" s="22"/>
      <c r="H19" s="20"/>
      <c r="J19" s="21"/>
    </row>
    <row r="20" spans="1:10" ht="45.75" hidden="1">
      <c r="A20" s="44" t="s">
        <v>242</v>
      </c>
      <c r="B20" s="45" t="s">
        <v>84</v>
      </c>
      <c r="C20" s="46"/>
      <c r="D20" s="46"/>
      <c r="E20" s="47"/>
      <c r="F20" s="21"/>
      <c r="G20" s="22"/>
      <c r="H20" s="19"/>
      <c r="J20" s="21"/>
    </row>
    <row r="21" spans="1:8" ht="18.75">
      <c r="A21" s="44" t="s">
        <v>262</v>
      </c>
      <c r="B21" s="45" t="s">
        <v>261</v>
      </c>
      <c r="C21" s="46">
        <f>C22</f>
        <v>297.1</v>
      </c>
      <c r="D21" s="46">
        <f>D22</f>
        <v>0</v>
      </c>
      <c r="E21" s="47">
        <f>E22</f>
        <v>0</v>
      </c>
      <c r="F21" s="21"/>
      <c r="G21" s="22"/>
      <c r="H21" s="19"/>
    </row>
    <row r="22" spans="1:10" ht="18.75">
      <c r="A22" s="44" t="s">
        <v>243</v>
      </c>
      <c r="B22" s="45" t="s">
        <v>213</v>
      </c>
      <c r="C22" s="53">
        <f>SUM(C23:C23)</f>
        <v>297.1</v>
      </c>
      <c r="D22" s="53">
        <f>SUM(D23:D23)</f>
        <v>0</v>
      </c>
      <c r="E22" s="54">
        <f>SUM(E23:E23)</f>
        <v>0</v>
      </c>
      <c r="F22" s="21"/>
      <c r="G22" s="22"/>
      <c r="H22" s="19"/>
      <c r="J22" s="21"/>
    </row>
    <row r="23" spans="1:8" ht="18.75">
      <c r="A23" s="44" t="s">
        <v>234</v>
      </c>
      <c r="B23" s="45" t="s">
        <v>53</v>
      </c>
      <c r="C23" s="53">
        <v>297.1</v>
      </c>
      <c r="D23" s="53">
        <v>0</v>
      </c>
      <c r="E23" s="54">
        <v>0</v>
      </c>
      <c r="F23" s="21"/>
      <c r="G23" s="22"/>
      <c r="H23" s="19"/>
    </row>
    <row r="24" spans="1:10" s="3" customFormat="1" ht="18.75">
      <c r="A24" s="48" t="s">
        <v>244</v>
      </c>
      <c r="B24" s="49" t="s">
        <v>94</v>
      </c>
      <c r="C24" s="57">
        <f>C25+C27</f>
        <v>95.3</v>
      </c>
      <c r="D24" s="57">
        <f>D25+D27</f>
        <v>93.1</v>
      </c>
      <c r="E24" s="58">
        <f>E25+E27</f>
        <v>96.3</v>
      </c>
      <c r="F24" s="21"/>
      <c r="G24" s="22"/>
      <c r="H24" s="19"/>
      <c r="J24" s="21"/>
    </row>
    <row r="25" spans="1:10" ht="30.75">
      <c r="A25" s="44" t="s">
        <v>245</v>
      </c>
      <c r="B25" s="45" t="s">
        <v>219</v>
      </c>
      <c r="C25" s="46">
        <f>C26</f>
        <v>0.3</v>
      </c>
      <c r="D25" s="46">
        <f>D26</f>
        <v>0.3</v>
      </c>
      <c r="E25" s="47">
        <f>E26</f>
        <v>0.3</v>
      </c>
      <c r="F25" s="21"/>
      <c r="H25" s="19"/>
      <c r="J25" s="21"/>
    </row>
    <row r="26" spans="1:10" ht="30.75">
      <c r="A26" s="44" t="s">
        <v>236</v>
      </c>
      <c r="B26" s="45" t="s">
        <v>52</v>
      </c>
      <c r="C26" s="53">
        <v>0.3</v>
      </c>
      <c r="D26" s="53">
        <v>0.3</v>
      </c>
      <c r="E26" s="54">
        <v>0.3</v>
      </c>
      <c r="F26" s="21"/>
      <c r="H26" s="19"/>
      <c r="J26" s="21"/>
    </row>
    <row r="27" spans="1:10" ht="30.75">
      <c r="A27" s="44" t="s">
        <v>246</v>
      </c>
      <c r="B27" s="45" t="s">
        <v>51</v>
      </c>
      <c r="C27" s="46">
        <f>C28</f>
        <v>95</v>
      </c>
      <c r="D27" s="46">
        <f>D28</f>
        <v>92.8</v>
      </c>
      <c r="E27" s="47">
        <f>E28</f>
        <v>96</v>
      </c>
      <c r="F27" s="21"/>
      <c r="H27" s="19"/>
      <c r="J27" s="21"/>
    </row>
    <row r="28" spans="1:10" ht="30.75">
      <c r="A28" s="44" t="s">
        <v>235</v>
      </c>
      <c r="B28" s="45" t="s">
        <v>50</v>
      </c>
      <c r="C28" s="53">
        <v>95</v>
      </c>
      <c r="D28" s="53">
        <v>92.8</v>
      </c>
      <c r="E28" s="54">
        <v>96</v>
      </c>
      <c r="F28" s="21"/>
      <c r="H28" s="19"/>
      <c r="J28" s="21"/>
    </row>
    <row r="29" spans="1:10" s="3" customFormat="1" ht="18.75">
      <c r="A29" s="48" t="s">
        <v>247</v>
      </c>
      <c r="B29" s="49" t="s">
        <v>60</v>
      </c>
      <c r="C29" s="57">
        <f>C30+C32+C34</f>
        <v>476.2</v>
      </c>
      <c r="D29" s="57">
        <f>D30+D32</f>
        <v>226.2</v>
      </c>
      <c r="E29" s="58">
        <f>E30+E32</f>
        <v>226.2</v>
      </c>
      <c r="F29" s="21"/>
      <c r="H29" s="19"/>
      <c r="J29" s="21"/>
    </row>
    <row r="30" spans="1:8" ht="45.75">
      <c r="A30" s="44" t="s">
        <v>248</v>
      </c>
      <c r="B30" s="45" t="s">
        <v>91</v>
      </c>
      <c r="C30" s="46">
        <f>C31</f>
        <v>476.2</v>
      </c>
      <c r="D30" s="46">
        <f>D31</f>
        <v>226.2</v>
      </c>
      <c r="E30" s="47">
        <f>E31</f>
        <v>226.2</v>
      </c>
      <c r="F30" s="20"/>
      <c r="H30" s="19"/>
    </row>
    <row r="31" spans="1:8" ht="45.75">
      <c r="A31" s="44" t="s">
        <v>237</v>
      </c>
      <c r="B31" s="45" t="s">
        <v>54</v>
      </c>
      <c r="C31" s="53">
        <f>226.2+250</f>
        <v>476.2</v>
      </c>
      <c r="D31" s="53">
        <v>226.2</v>
      </c>
      <c r="E31" s="54">
        <v>226.2</v>
      </c>
      <c r="F31" s="20"/>
      <c r="H31" s="19"/>
    </row>
    <row r="32" spans="1:10" ht="18.75" hidden="1">
      <c r="A32" s="44" t="s">
        <v>243</v>
      </c>
      <c r="B32" s="45" t="s">
        <v>55</v>
      </c>
      <c r="C32" s="46">
        <f>C33</f>
        <v>0</v>
      </c>
      <c r="D32" s="46">
        <f>D33</f>
        <v>0</v>
      </c>
      <c r="E32" s="47">
        <f>E33</f>
        <v>0</v>
      </c>
      <c r="F32" s="21"/>
      <c r="H32" s="19"/>
      <c r="J32" s="21"/>
    </row>
    <row r="33" spans="1:10" ht="18.75" hidden="1">
      <c r="A33" s="44" t="s">
        <v>234</v>
      </c>
      <c r="B33" s="45" t="s">
        <v>56</v>
      </c>
      <c r="C33" s="53"/>
      <c r="D33" s="53"/>
      <c r="E33" s="53"/>
      <c r="F33" s="21"/>
      <c r="H33" s="19"/>
      <c r="J33" s="21"/>
    </row>
    <row r="34" spans="1:8" ht="18.75">
      <c r="A34" s="44" t="s">
        <v>312</v>
      </c>
      <c r="B34" s="45" t="s">
        <v>55</v>
      </c>
      <c r="C34" s="46">
        <f>C35</f>
        <v>0</v>
      </c>
      <c r="D34" s="46">
        <f>D35</f>
        <v>0</v>
      </c>
      <c r="E34" s="47">
        <f>E35</f>
        <v>0</v>
      </c>
      <c r="H34" s="19"/>
    </row>
    <row r="35" spans="1:8" ht="18.75">
      <c r="A35" s="44" t="s">
        <v>238</v>
      </c>
      <c r="B35" s="45" t="s">
        <v>56</v>
      </c>
      <c r="C35" s="53"/>
      <c r="D35" s="53">
        <v>0</v>
      </c>
      <c r="E35" s="54">
        <v>0</v>
      </c>
      <c r="H35" s="19"/>
    </row>
    <row r="36" spans="1:8" ht="19.5" thickBot="1">
      <c r="A36" s="59"/>
      <c r="B36" s="60"/>
      <c r="C36" s="61"/>
      <c r="D36" s="61"/>
      <c r="E36" s="62"/>
      <c r="F36" s="21"/>
      <c r="H36" s="19"/>
    </row>
    <row r="37" ht="18.75">
      <c r="H37" s="19"/>
    </row>
    <row r="38" ht="18.75">
      <c r="H38" s="19"/>
    </row>
    <row r="39" ht="18.75">
      <c r="H39" s="19"/>
    </row>
    <row r="40" ht="18.75">
      <c r="H40" s="19"/>
    </row>
    <row r="41" ht="18.75">
      <c r="H41" s="19"/>
    </row>
  </sheetData>
  <sheetProtection formatCells="0" formatColumns="0" formatRows="0" sort="0" autoFilter="0"/>
  <autoFilter ref="A10:J36"/>
  <mergeCells count="5">
    <mergeCell ref="C2:E3"/>
    <mergeCell ref="A4:E6"/>
    <mergeCell ref="A9:A10"/>
    <mergeCell ref="B9:B10"/>
    <mergeCell ref="C9:E9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6"/>
  <sheetViews>
    <sheetView zoomScale="90" zoomScaleNormal="90" zoomScalePageLayoutView="0" workbookViewId="0" topLeftCell="A1">
      <selection activeCell="N124" sqref="N124:R151"/>
    </sheetView>
  </sheetViews>
  <sheetFormatPr defaultColWidth="9.00390625" defaultRowHeight="12.75"/>
  <cols>
    <col min="1" max="1" width="68.125" style="24" customWidth="1"/>
    <col min="2" max="2" width="5.75390625" style="27" customWidth="1"/>
    <col min="3" max="3" width="4.375" style="24" bestFit="1" customWidth="1"/>
    <col min="4" max="4" width="4.625" style="24" bestFit="1" customWidth="1"/>
    <col min="5" max="5" width="3.25390625" style="24" customWidth="1"/>
    <col min="6" max="6" width="2.125" style="24" bestFit="1" customWidth="1"/>
    <col min="7" max="7" width="3.25390625" style="24" bestFit="1" customWidth="1"/>
    <col min="8" max="8" width="7.00390625" style="24" customWidth="1"/>
    <col min="9" max="9" width="7.25390625" style="24" customWidth="1"/>
    <col min="10" max="11" width="14.375" style="25" customWidth="1"/>
    <col min="12" max="12" width="12.00390625" style="25" customWidth="1"/>
    <col min="13" max="16384" width="9.125" style="26" customWidth="1"/>
  </cols>
  <sheetData>
    <row r="1" spans="1:12" ht="15">
      <c r="A1" s="209"/>
      <c r="B1" s="210"/>
      <c r="C1" s="209"/>
      <c r="D1" s="209"/>
      <c r="E1" s="209"/>
      <c r="F1" s="209"/>
      <c r="G1" s="209"/>
      <c r="H1" s="208" t="s">
        <v>256</v>
      </c>
      <c r="I1" s="209"/>
      <c r="J1" s="211"/>
      <c r="K1" s="211"/>
      <c r="L1" s="211"/>
    </row>
    <row r="2" spans="1:12" ht="15">
      <c r="A2" s="209"/>
      <c r="B2" s="210"/>
      <c r="C2" s="209"/>
      <c r="D2" s="209"/>
      <c r="E2" s="209"/>
      <c r="F2" s="209"/>
      <c r="G2" s="209"/>
      <c r="H2" s="278" t="str">
        <f>прил6!F2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2022 год и на плановый период 2023 и 2024 годов»    
от  29.12.2021г №18(в редакции решения Совета депутатов Мордовско-Вечкенинского сельского поселения Ковылкинского муниципального района от 30.12.2021г № 1)</v>
      </c>
      <c r="I2" s="269"/>
      <c r="J2" s="269"/>
      <c r="K2" s="269"/>
      <c r="L2" s="269"/>
    </row>
    <row r="3" spans="1:12" ht="123" customHeight="1">
      <c r="A3" s="209"/>
      <c r="B3" s="208"/>
      <c r="C3" s="209"/>
      <c r="D3" s="209"/>
      <c r="E3" s="209"/>
      <c r="F3" s="209"/>
      <c r="G3" s="209"/>
      <c r="H3" s="269"/>
      <c r="I3" s="269"/>
      <c r="J3" s="269"/>
      <c r="K3" s="269"/>
      <c r="L3" s="269"/>
    </row>
    <row r="4" spans="1:12" ht="63.75" customHeight="1">
      <c r="A4" s="279" t="s">
        <v>324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</row>
    <row r="5" spans="1:12" ht="15.75" thickBot="1">
      <c r="A5" s="213"/>
      <c r="B5" s="212"/>
      <c r="C5" s="213"/>
      <c r="D5" s="213"/>
      <c r="E5" s="213"/>
      <c r="F5" s="213"/>
      <c r="G5" s="213"/>
      <c r="H5" s="213"/>
      <c r="I5" s="213"/>
      <c r="J5" s="214"/>
      <c r="K5" s="214"/>
      <c r="L5" s="214"/>
    </row>
    <row r="6" spans="1:12" ht="14.25">
      <c r="A6" s="284" t="s">
        <v>196</v>
      </c>
      <c r="B6" s="280" t="s">
        <v>197</v>
      </c>
      <c r="C6" s="280" t="s">
        <v>198</v>
      </c>
      <c r="D6" s="280" t="s">
        <v>199</v>
      </c>
      <c r="E6" s="280" t="s">
        <v>200</v>
      </c>
      <c r="F6" s="280"/>
      <c r="G6" s="280"/>
      <c r="H6" s="280"/>
      <c r="I6" s="280" t="s">
        <v>201</v>
      </c>
      <c r="J6" s="282" t="s">
        <v>7</v>
      </c>
      <c r="K6" s="282"/>
      <c r="L6" s="283"/>
    </row>
    <row r="7" spans="1:12" ht="15" thickBot="1">
      <c r="A7" s="285"/>
      <c r="B7" s="281"/>
      <c r="C7" s="281"/>
      <c r="D7" s="281"/>
      <c r="E7" s="281"/>
      <c r="F7" s="281"/>
      <c r="G7" s="281"/>
      <c r="H7" s="281"/>
      <c r="I7" s="281"/>
      <c r="J7" s="215" t="s">
        <v>249</v>
      </c>
      <c r="K7" s="216" t="s">
        <v>283</v>
      </c>
      <c r="L7" s="216" t="s">
        <v>316</v>
      </c>
    </row>
    <row r="8" spans="1:12" ht="23.25" customHeight="1" thickBot="1">
      <c r="A8" s="217" t="s">
        <v>143</v>
      </c>
      <c r="B8" s="218"/>
      <c r="C8" s="218"/>
      <c r="D8" s="218"/>
      <c r="E8" s="218"/>
      <c r="F8" s="218"/>
      <c r="G8" s="218"/>
      <c r="H8" s="218" t="s">
        <v>202</v>
      </c>
      <c r="I8" s="219" t="s">
        <v>202</v>
      </c>
      <c r="J8" s="220">
        <f>J9+J92+J111+J125+J183+J191+J101</f>
        <v>3222.0979999999995</v>
      </c>
      <c r="K8" s="220">
        <f>K9+K92+K101+K111+K125+K173+K191+K183+K205</f>
        <v>1402.2900000000002</v>
      </c>
      <c r="L8" s="220">
        <f>L9+L92+L101+L111+L125+L173+L191+L183+L205</f>
        <v>1447.8899999999999</v>
      </c>
    </row>
    <row r="9" spans="1:12" ht="15">
      <c r="A9" s="130" t="s">
        <v>80</v>
      </c>
      <c r="B9" s="221">
        <v>921</v>
      </c>
      <c r="C9" s="221" t="s">
        <v>203</v>
      </c>
      <c r="D9" s="221"/>
      <c r="E9" s="222"/>
      <c r="F9" s="222"/>
      <c r="G9" s="222"/>
      <c r="H9" s="222" t="s">
        <v>202</v>
      </c>
      <c r="I9" s="223" t="s">
        <v>202</v>
      </c>
      <c r="J9" s="224">
        <f>J10+J21+J33+J34+J39+J50+J56+J69+J76</f>
        <v>1799.754</v>
      </c>
      <c r="K9" s="224">
        <f>K10+K27+K62+K69+K76+K56</f>
        <v>870.39</v>
      </c>
      <c r="L9" s="224">
        <f>L10+L27+L62+L69+L76+L56</f>
        <v>922.1899999999999</v>
      </c>
    </row>
    <row r="10" spans="1:12" s="29" customFormat="1" ht="30">
      <c r="A10" s="134" t="s">
        <v>194</v>
      </c>
      <c r="B10" s="225">
        <v>921</v>
      </c>
      <c r="C10" s="225" t="s">
        <v>203</v>
      </c>
      <c r="D10" s="225" t="s">
        <v>147</v>
      </c>
      <c r="E10" s="162"/>
      <c r="F10" s="162"/>
      <c r="G10" s="162"/>
      <c r="H10" s="162"/>
      <c r="I10" s="226"/>
      <c r="J10" s="227">
        <f aca="true" t="shared" si="0" ref="J10:L11">J11</f>
        <v>546.8399999999999</v>
      </c>
      <c r="K10" s="227">
        <f t="shared" si="0"/>
        <v>308.4</v>
      </c>
      <c r="L10" s="228">
        <f t="shared" si="0"/>
        <v>308.4</v>
      </c>
    </row>
    <row r="11" spans="1:12" ht="30">
      <c r="A11" s="134" t="s">
        <v>30</v>
      </c>
      <c r="B11" s="139">
        <v>921</v>
      </c>
      <c r="C11" s="139" t="s">
        <v>203</v>
      </c>
      <c r="D11" s="139" t="s">
        <v>147</v>
      </c>
      <c r="E11" s="162" t="s">
        <v>218</v>
      </c>
      <c r="F11" s="162" t="s">
        <v>4</v>
      </c>
      <c r="G11" s="162"/>
      <c r="H11" s="162"/>
      <c r="I11" s="163"/>
      <c r="J11" s="46">
        <f>J12+J17</f>
        <v>546.8399999999999</v>
      </c>
      <c r="K11" s="46">
        <f t="shared" si="0"/>
        <v>308.4</v>
      </c>
      <c r="L11" s="47">
        <f t="shared" si="0"/>
        <v>308.4</v>
      </c>
    </row>
    <row r="12" spans="1:12" ht="45">
      <c r="A12" s="134" t="s">
        <v>33</v>
      </c>
      <c r="B12" s="139">
        <v>921</v>
      </c>
      <c r="C12" s="139" t="s">
        <v>203</v>
      </c>
      <c r="D12" s="139" t="s">
        <v>147</v>
      </c>
      <c r="E12" s="162" t="s">
        <v>218</v>
      </c>
      <c r="F12" s="162" t="s">
        <v>205</v>
      </c>
      <c r="G12" s="162"/>
      <c r="H12" s="162"/>
      <c r="I12" s="163"/>
      <c r="J12" s="46">
        <f>J13</f>
        <v>546.8399999999999</v>
      </c>
      <c r="K12" s="46">
        <f>K13+K21</f>
        <v>308.4</v>
      </c>
      <c r="L12" s="46">
        <f>L13+L21</f>
        <v>308.4</v>
      </c>
    </row>
    <row r="13" spans="1:12" ht="15">
      <c r="A13" s="134" t="s">
        <v>183</v>
      </c>
      <c r="B13" s="139">
        <v>921</v>
      </c>
      <c r="C13" s="139" t="s">
        <v>203</v>
      </c>
      <c r="D13" s="139" t="s">
        <v>147</v>
      </c>
      <c r="E13" s="162" t="s">
        <v>218</v>
      </c>
      <c r="F13" s="162" t="s">
        <v>205</v>
      </c>
      <c r="G13" s="162" t="s">
        <v>72</v>
      </c>
      <c r="H13" s="162" t="s">
        <v>73</v>
      </c>
      <c r="I13" s="163"/>
      <c r="J13" s="46">
        <f>J14</f>
        <v>546.8399999999999</v>
      </c>
      <c r="K13" s="46">
        <f>K14</f>
        <v>308.4</v>
      </c>
      <c r="L13" s="46">
        <f>L14</f>
        <v>308.4</v>
      </c>
    </row>
    <row r="14" spans="1:12" ht="30">
      <c r="A14" s="44" t="s">
        <v>174</v>
      </c>
      <c r="B14" s="139">
        <v>921</v>
      </c>
      <c r="C14" s="139" t="s">
        <v>203</v>
      </c>
      <c r="D14" s="139" t="s">
        <v>147</v>
      </c>
      <c r="E14" s="162" t="s">
        <v>218</v>
      </c>
      <c r="F14" s="162" t="s">
        <v>205</v>
      </c>
      <c r="G14" s="162" t="s">
        <v>72</v>
      </c>
      <c r="H14" s="162">
        <v>41150</v>
      </c>
      <c r="I14" s="139"/>
      <c r="J14" s="46">
        <f>J16</f>
        <v>546.8399999999999</v>
      </c>
      <c r="K14" s="46">
        <f>K16</f>
        <v>308.4</v>
      </c>
      <c r="L14" s="46">
        <f>L16</f>
        <v>308.4</v>
      </c>
    </row>
    <row r="15" spans="1:12" ht="60">
      <c r="A15" s="166" t="s">
        <v>274</v>
      </c>
      <c r="B15" s="139">
        <v>921</v>
      </c>
      <c r="C15" s="139" t="s">
        <v>203</v>
      </c>
      <c r="D15" s="139" t="s">
        <v>147</v>
      </c>
      <c r="E15" s="162" t="s">
        <v>218</v>
      </c>
      <c r="F15" s="162" t="s">
        <v>205</v>
      </c>
      <c r="G15" s="162" t="s">
        <v>72</v>
      </c>
      <c r="H15" s="162">
        <v>41150</v>
      </c>
      <c r="I15" s="139" t="s">
        <v>289</v>
      </c>
      <c r="J15" s="229">
        <f>J16</f>
        <v>546.8399999999999</v>
      </c>
      <c r="K15" s="229">
        <f>K16</f>
        <v>308.4</v>
      </c>
      <c r="L15" s="230">
        <f>L16</f>
        <v>308.4</v>
      </c>
    </row>
    <row r="16" spans="1:12" ht="30">
      <c r="A16" s="134" t="s">
        <v>160</v>
      </c>
      <c r="B16" s="139">
        <v>921</v>
      </c>
      <c r="C16" s="139" t="s">
        <v>203</v>
      </c>
      <c r="D16" s="139" t="s">
        <v>147</v>
      </c>
      <c r="E16" s="162" t="s">
        <v>218</v>
      </c>
      <c r="F16" s="162" t="s">
        <v>205</v>
      </c>
      <c r="G16" s="162" t="s">
        <v>72</v>
      </c>
      <c r="H16" s="162">
        <v>41150</v>
      </c>
      <c r="I16" s="139" t="s">
        <v>154</v>
      </c>
      <c r="J16" s="53">
        <f>343.2+103.64+100</f>
        <v>546.8399999999999</v>
      </c>
      <c r="K16" s="53">
        <v>308.4</v>
      </c>
      <c r="L16" s="54">
        <v>308.4</v>
      </c>
    </row>
    <row r="17" spans="1:12" ht="45">
      <c r="A17" s="231" t="s">
        <v>304</v>
      </c>
      <c r="B17" s="232">
        <v>921</v>
      </c>
      <c r="C17" s="232" t="s">
        <v>203</v>
      </c>
      <c r="D17" s="232" t="s">
        <v>147</v>
      </c>
      <c r="E17" s="233" t="s">
        <v>218</v>
      </c>
      <c r="F17" s="233" t="s">
        <v>205</v>
      </c>
      <c r="G17" s="233" t="s">
        <v>72</v>
      </c>
      <c r="H17" s="233" t="s">
        <v>305</v>
      </c>
      <c r="I17" s="232"/>
      <c r="J17" s="50">
        <f>J18</f>
        <v>0</v>
      </c>
      <c r="K17" s="50"/>
      <c r="L17" s="234"/>
    </row>
    <row r="18" spans="1:12" ht="60">
      <c r="A18" s="235" t="s">
        <v>93</v>
      </c>
      <c r="B18" s="232">
        <v>921</v>
      </c>
      <c r="C18" s="232" t="s">
        <v>203</v>
      </c>
      <c r="D18" s="232" t="s">
        <v>147</v>
      </c>
      <c r="E18" s="233" t="s">
        <v>218</v>
      </c>
      <c r="F18" s="233" t="s">
        <v>205</v>
      </c>
      <c r="G18" s="233" t="s">
        <v>72</v>
      </c>
      <c r="H18" s="233" t="s">
        <v>260</v>
      </c>
      <c r="I18" s="232"/>
      <c r="J18" s="50">
        <f>J19</f>
        <v>0</v>
      </c>
      <c r="K18" s="50"/>
      <c r="L18" s="234"/>
    </row>
    <row r="19" spans="1:12" ht="60">
      <c r="A19" s="166" t="s">
        <v>274</v>
      </c>
      <c r="B19" s="139">
        <v>921</v>
      </c>
      <c r="C19" s="139" t="s">
        <v>203</v>
      </c>
      <c r="D19" s="139" t="s">
        <v>147</v>
      </c>
      <c r="E19" s="162" t="s">
        <v>218</v>
      </c>
      <c r="F19" s="162" t="s">
        <v>205</v>
      </c>
      <c r="G19" s="162" t="s">
        <v>72</v>
      </c>
      <c r="H19" s="162" t="s">
        <v>260</v>
      </c>
      <c r="I19" s="139" t="s">
        <v>289</v>
      </c>
      <c r="J19" s="236">
        <f>J20</f>
        <v>0</v>
      </c>
      <c r="K19" s="236"/>
      <c r="L19" s="237"/>
    </row>
    <row r="20" spans="1:12" ht="30">
      <c r="A20" s="134" t="s">
        <v>160</v>
      </c>
      <c r="B20" s="139">
        <v>921</v>
      </c>
      <c r="C20" s="139" t="s">
        <v>203</v>
      </c>
      <c r="D20" s="139" t="s">
        <v>147</v>
      </c>
      <c r="E20" s="162" t="s">
        <v>218</v>
      </c>
      <c r="F20" s="162" t="s">
        <v>205</v>
      </c>
      <c r="G20" s="162" t="s">
        <v>72</v>
      </c>
      <c r="H20" s="162" t="s">
        <v>260</v>
      </c>
      <c r="I20" s="139" t="s">
        <v>154</v>
      </c>
      <c r="J20" s="53"/>
      <c r="K20" s="236"/>
      <c r="L20" s="237"/>
    </row>
    <row r="21" spans="1:12" ht="45">
      <c r="A21" s="134" t="s">
        <v>86</v>
      </c>
      <c r="B21" s="139">
        <v>921</v>
      </c>
      <c r="C21" s="139" t="s">
        <v>203</v>
      </c>
      <c r="D21" s="139" t="s">
        <v>204</v>
      </c>
      <c r="E21" s="162" t="s">
        <v>218</v>
      </c>
      <c r="F21" s="162" t="s">
        <v>225</v>
      </c>
      <c r="G21" s="162" t="s">
        <v>72</v>
      </c>
      <c r="H21" s="162">
        <v>44205</v>
      </c>
      <c r="I21" s="139" t="s">
        <v>202</v>
      </c>
      <c r="J21" s="46">
        <f>J22+J25</f>
        <v>297.1</v>
      </c>
      <c r="K21" s="46">
        <f>K22</f>
        <v>0</v>
      </c>
      <c r="L21" s="47">
        <f>L22</f>
        <v>0</v>
      </c>
    </row>
    <row r="22" spans="1:12" ht="60">
      <c r="A22" s="134" t="s">
        <v>93</v>
      </c>
      <c r="B22" s="139">
        <v>921</v>
      </c>
      <c r="C22" s="139" t="s">
        <v>203</v>
      </c>
      <c r="D22" s="139" t="s">
        <v>204</v>
      </c>
      <c r="E22" s="162" t="s">
        <v>218</v>
      </c>
      <c r="F22" s="162" t="s">
        <v>225</v>
      </c>
      <c r="G22" s="162" t="s">
        <v>72</v>
      </c>
      <c r="H22" s="162">
        <v>44205</v>
      </c>
      <c r="I22" s="139" t="s">
        <v>202</v>
      </c>
      <c r="J22" s="46">
        <f>J24</f>
        <v>297.1</v>
      </c>
      <c r="K22" s="46">
        <f>K24</f>
        <v>0</v>
      </c>
      <c r="L22" s="47">
        <f>L24</f>
        <v>0</v>
      </c>
    </row>
    <row r="23" spans="1:12" ht="60">
      <c r="A23" s="166" t="s">
        <v>274</v>
      </c>
      <c r="B23" s="139">
        <v>921</v>
      </c>
      <c r="C23" s="139" t="s">
        <v>203</v>
      </c>
      <c r="D23" s="139" t="s">
        <v>204</v>
      </c>
      <c r="E23" s="162" t="s">
        <v>218</v>
      </c>
      <c r="F23" s="162" t="s">
        <v>225</v>
      </c>
      <c r="G23" s="162" t="s">
        <v>72</v>
      </c>
      <c r="H23" s="162">
        <v>44205</v>
      </c>
      <c r="I23" s="139" t="s">
        <v>289</v>
      </c>
      <c r="J23" s="46">
        <f>J24</f>
        <v>297.1</v>
      </c>
      <c r="K23" s="46">
        <f>K24</f>
        <v>0</v>
      </c>
      <c r="L23" s="46">
        <f>L24</f>
        <v>0</v>
      </c>
    </row>
    <row r="24" spans="1:12" ht="30" customHeight="1">
      <c r="A24" s="134" t="s">
        <v>160</v>
      </c>
      <c r="B24" s="139">
        <v>921</v>
      </c>
      <c r="C24" s="139" t="s">
        <v>203</v>
      </c>
      <c r="D24" s="139" t="s">
        <v>204</v>
      </c>
      <c r="E24" s="162" t="s">
        <v>218</v>
      </c>
      <c r="F24" s="162" t="s">
        <v>225</v>
      </c>
      <c r="G24" s="162" t="s">
        <v>72</v>
      </c>
      <c r="H24" s="162">
        <v>44205</v>
      </c>
      <c r="I24" s="139" t="s">
        <v>154</v>
      </c>
      <c r="J24" s="53">
        <f>228.187+68.913</f>
        <v>297.1</v>
      </c>
      <c r="K24" s="53"/>
      <c r="L24" s="54"/>
    </row>
    <row r="25" spans="1:12" ht="34.5" customHeight="1">
      <c r="A25" s="165" t="s">
        <v>276</v>
      </c>
      <c r="B25" s="238">
        <v>921</v>
      </c>
      <c r="C25" s="238" t="s">
        <v>203</v>
      </c>
      <c r="D25" s="238" t="s">
        <v>204</v>
      </c>
      <c r="E25" s="162" t="s">
        <v>218</v>
      </c>
      <c r="F25" s="162" t="s">
        <v>225</v>
      </c>
      <c r="G25" s="162" t="s">
        <v>72</v>
      </c>
      <c r="H25" s="162" t="s">
        <v>260</v>
      </c>
      <c r="I25" s="238" t="s">
        <v>290</v>
      </c>
      <c r="J25" s="46">
        <f>J26</f>
        <v>0</v>
      </c>
      <c r="K25" s="46"/>
      <c r="L25" s="47"/>
    </row>
    <row r="26" spans="1:12" ht="39.75" customHeight="1">
      <c r="A26" s="165" t="s">
        <v>161</v>
      </c>
      <c r="B26" s="239">
        <v>921</v>
      </c>
      <c r="C26" s="239" t="s">
        <v>203</v>
      </c>
      <c r="D26" s="239" t="s">
        <v>204</v>
      </c>
      <c r="E26" s="162" t="s">
        <v>218</v>
      </c>
      <c r="F26" s="162" t="s">
        <v>225</v>
      </c>
      <c r="G26" s="162" t="s">
        <v>72</v>
      </c>
      <c r="H26" s="162" t="s">
        <v>260</v>
      </c>
      <c r="I26" s="239">
        <v>240</v>
      </c>
      <c r="J26" s="53"/>
      <c r="K26" s="53"/>
      <c r="L26" s="54"/>
    </row>
    <row r="27" spans="1:12" ht="43.5" customHeight="1">
      <c r="A27" s="134" t="s">
        <v>118</v>
      </c>
      <c r="B27" s="225">
        <v>921</v>
      </c>
      <c r="C27" s="225" t="s">
        <v>203</v>
      </c>
      <c r="D27" s="225" t="s">
        <v>204</v>
      </c>
      <c r="E27" s="162"/>
      <c r="F27" s="162"/>
      <c r="G27" s="162"/>
      <c r="H27" s="162"/>
      <c r="I27" s="226" t="s">
        <v>202</v>
      </c>
      <c r="J27" s="46">
        <f>J28+J50</f>
        <v>901.4240000000001</v>
      </c>
      <c r="K27" s="46">
        <f>K28+K50</f>
        <v>539.2</v>
      </c>
      <c r="L27" s="46">
        <f>L28+L50</f>
        <v>591</v>
      </c>
    </row>
    <row r="28" spans="1:12" ht="30">
      <c r="A28" s="134" t="s">
        <v>127</v>
      </c>
      <c r="B28" s="139">
        <v>921</v>
      </c>
      <c r="C28" s="139" t="s">
        <v>203</v>
      </c>
      <c r="D28" s="139" t="s">
        <v>204</v>
      </c>
      <c r="E28" s="162" t="s">
        <v>218</v>
      </c>
      <c r="F28" s="162" t="s">
        <v>4</v>
      </c>
      <c r="G28" s="162"/>
      <c r="H28" s="162"/>
      <c r="I28" s="139"/>
      <c r="J28" s="46">
        <f>J29</f>
        <v>901.1240000000001</v>
      </c>
      <c r="K28" s="46">
        <f>K29</f>
        <v>538.9000000000001</v>
      </c>
      <c r="L28" s="46">
        <f>L29</f>
        <v>590.7</v>
      </c>
    </row>
    <row r="29" spans="1:12" ht="45">
      <c r="A29" s="134" t="s">
        <v>33</v>
      </c>
      <c r="B29" s="139">
        <v>921</v>
      </c>
      <c r="C29" s="139" t="s">
        <v>203</v>
      </c>
      <c r="D29" s="139" t="s">
        <v>204</v>
      </c>
      <c r="E29" s="162" t="s">
        <v>218</v>
      </c>
      <c r="F29" s="162" t="s">
        <v>225</v>
      </c>
      <c r="G29" s="162"/>
      <c r="H29" s="162"/>
      <c r="I29" s="139"/>
      <c r="J29" s="46">
        <f>J30+J39</f>
        <v>901.1240000000001</v>
      </c>
      <c r="K29" s="46">
        <f>K30+K39</f>
        <v>538.9000000000001</v>
      </c>
      <c r="L29" s="47">
        <f>L30+L39</f>
        <v>590.7</v>
      </c>
    </row>
    <row r="30" spans="1:12" ht="15">
      <c r="A30" s="165" t="s">
        <v>183</v>
      </c>
      <c r="B30" s="238">
        <v>921</v>
      </c>
      <c r="C30" s="238" t="s">
        <v>203</v>
      </c>
      <c r="D30" s="238" t="s">
        <v>204</v>
      </c>
      <c r="E30" s="162" t="s">
        <v>218</v>
      </c>
      <c r="F30" s="162" t="s">
        <v>225</v>
      </c>
      <c r="G30" s="162" t="s">
        <v>72</v>
      </c>
      <c r="H30" s="162" t="s">
        <v>73</v>
      </c>
      <c r="I30" s="238"/>
      <c r="J30" s="46">
        <f>J31+J34</f>
        <v>858.9140000000001</v>
      </c>
      <c r="K30" s="46">
        <f>K31+K34</f>
        <v>496.70000000000005</v>
      </c>
      <c r="L30" s="46">
        <f>L31+L34</f>
        <v>548.5</v>
      </c>
    </row>
    <row r="31" spans="1:14" ht="30">
      <c r="A31" s="165" t="s">
        <v>184</v>
      </c>
      <c r="B31" s="238">
        <v>921</v>
      </c>
      <c r="C31" s="238" t="s">
        <v>203</v>
      </c>
      <c r="D31" s="238" t="s">
        <v>204</v>
      </c>
      <c r="E31" s="162" t="s">
        <v>218</v>
      </c>
      <c r="F31" s="162" t="s">
        <v>225</v>
      </c>
      <c r="G31" s="162" t="s">
        <v>72</v>
      </c>
      <c r="H31" s="162" t="s">
        <v>69</v>
      </c>
      <c r="I31" s="238"/>
      <c r="J31" s="46">
        <f aca="true" t="shared" si="1" ref="J31:L32">J32</f>
        <v>700.9540000000001</v>
      </c>
      <c r="K31" s="46">
        <f t="shared" si="1"/>
        <v>400.3</v>
      </c>
      <c r="L31" s="46">
        <f t="shared" si="1"/>
        <v>400.7</v>
      </c>
      <c r="N31" s="26">
        <f>54+25+16+45</f>
        <v>140</v>
      </c>
    </row>
    <row r="32" spans="1:12" ht="60">
      <c r="A32" s="165" t="s">
        <v>288</v>
      </c>
      <c r="B32" s="238">
        <v>921</v>
      </c>
      <c r="C32" s="238" t="s">
        <v>203</v>
      </c>
      <c r="D32" s="238" t="s">
        <v>204</v>
      </c>
      <c r="E32" s="162" t="s">
        <v>218</v>
      </c>
      <c r="F32" s="162" t="s">
        <v>225</v>
      </c>
      <c r="G32" s="162" t="s">
        <v>72</v>
      </c>
      <c r="H32" s="162" t="s">
        <v>69</v>
      </c>
      <c r="I32" s="238" t="s">
        <v>289</v>
      </c>
      <c r="J32" s="46">
        <f t="shared" si="1"/>
        <v>700.9540000000001</v>
      </c>
      <c r="K32" s="46">
        <f t="shared" si="1"/>
        <v>400.3</v>
      </c>
      <c r="L32" s="46">
        <f t="shared" si="1"/>
        <v>400.7</v>
      </c>
    </row>
    <row r="33" spans="1:12" ht="30">
      <c r="A33" s="165" t="s">
        <v>160</v>
      </c>
      <c r="B33" s="238">
        <v>921</v>
      </c>
      <c r="C33" s="238" t="s">
        <v>203</v>
      </c>
      <c r="D33" s="238" t="s">
        <v>204</v>
      </c>
      <c r="E33" s="162" t="s">
        <v>218</v>
      </c>
      <c r="F33" s="162" t="s">
        <v>225</v>
      </c>
      <c r="G33" s="162" t="s">
        <v>72</v>
      </c>
      <c r="H33" s="162" t="s">
        <v>69</v>
      </c>
      <c r="I33" s="238" t="s">
        <v>154</v>
      </c>
      <c r="J33" s="53">
        <f>407.22+122.98+131+39.754</f>
        <v>700.9540000000001</v>
      </c>
      <c r="K33" s="53">
        <v>400.3</v>
      </c>
      <c r="L33" s="54">
        <v>400.7</v>
      </c>
    </row>
    <row r="34" spans="1:12" ht="15">
      <c r="A34" s="165" t="s">
        <v>193</v>
      </c>
      <c r="B34" s="238">
        <v>921</v>
      </c>
      <c r="C34" s="238" t="s">
        <v>203</v>
      </c>
      <c r="D34" s="238" t="s">
        <v>204</v>
      </c>
      <c r="E34" s="162" t="s">
        <v>218</v>
      </c>
      <c r="F34" s="162" t="s">
        <v>225</v>
      </c>
      <c r="G34" s="162" t="s">
        <v>72</v>
      </c>
      <c r="H34" s="162" t="s">
        <v>168</v>
      </c>
      <c r="I34" s="238"/>
      <c r="J34" s="46">
        <f>J35+J37</f>
        <v>157.96</v>
      </c>
      <c r="K34" s="46">
        <f>SUM(K36:K38)</f>
        <v>96.4</v>
      </c>
      <c r="L34" s="47">
        <f>SUM(L36:L38)</f>
        <v>147.8</v>
      </c>
    </row>
    <row r="35" spans="1:12" ht="60.75" customHeight="1">
      <c r="A35" s="165" t="s">
        <v>276</v>
      </c>
      <c r="B35" s="238">
        <v>921</v>
      </c>
      <c r="C35" s="238" t="s">
        <v>203</v>
      </c>
      <c r="D35" s="238" t="s">
        <v>204</v>
      </c>
      <c r="E35" s="162" t="s">
        <v>218</v>
      </c>
      <c r="F35" s="162" t="s">
        <v>225</v>
      </c>
      <c r="G35" s="162" t="s">
        <v>72</v>
      </c>
      <c r="H35" s="162" t="s">
        <v>168</v>
      </c>
      <c r="I35" s="238" t="s">
        <v>290</v>
      </c>
      <c r="J35" s="46">
        <f>J36</f>
        <v>145</v>
      </c>
      <c r="K35" s="46">
        <f>K36</f>
        <v>96.4</v>
      </c>
      <c r="L35" s="46">
        <f>L36</f>
        <v>147.8</v>
      </c>
    </row>
    <row r="36" spans="1:12" ht="30">
      <c r="A36" s="165" t="s">
        <v>161</v>
      </c>
      <c r="B36" s="239">
        <v>921</v>
      </c>
      <c r="C36" s="239" t="s">
        <v>203</v>
      </c>
      <c r="D36" s="239" t="s">
        <v>204</v>
      </c>
      <c r="E36" s="162" t="s">
        <v>218</v>
      </c>
      <c r="F36" s="162" t="s">
        <v>225</v>
      </c>
      <c r="G36" s="162" t="s">
        <v>72</v>
      </c>
      <c r="H36" s="162" t="s">
        <v>168</v>
      </c>
      <c r="I36" s="239">
        <v>240</v>
      </c>
      <c r="J36" s="53">
        <f>54+25+6+45+10+5</f>
        <v>145</v>
      </c>
      <c r="K36" s="53">
        <v>96.4</v>
      </c>
      <c r="L36" s="54">
        <v>147.8</v>
      </c>
    </row>
    <row r="37" spans="1:12" ht="15">
      <c r="A37" s="165" t="s">
        <v>277</v>
      </c>
      <c r="B37" s="239">
        <v>921</v>
      </c>
      <c r="C37" s="239" t="s">
        <v>203</v>
      </c>
      <c r="D37" s="239" t="s">
        <v>204</v>
      </c>
      <c r="E37" s="162" t="s">
        <v>218</v>
      </c>
      <c r="F37" s="162" t="s">
        <v>225</v>
      </c>
      <c r="G37" s="162" t="s">
        <v>72</v>
      </c>
      <c r="H37" s="162" t="s">
        <v>168</v>
      </c>
      <c r="I37" s="239">
        <v>800</v>
      </c>
      <c r="J37" s="240">
        <f>J38</f>
        <v>12.96</v>
      </c>
      <c r="K37" s="240">
        <f>K38</f>
        <v>0</v>
      </c>
      <c r="L37" s="241">
        <f>L38</f>
        <v>0</v>
      </c>
    </row>
    <row r="38" spans="1:12" ht="15">
      <c r="A38" s="165" t="s">
        <v>165</v>
      </c>
      <c r="B38" s="238">
        <v>921</v>
      </c>
      <c r="C38" s="238" t="s">
        <v>203</v>
      </c>
      <c r="D38" s="238" t="s">
        <v>204</v>
      </c>
      <c r="E38" s="162" t="s">
        <v>218</v>
      </c>
      <c r="F38" s="162" t="s">
        <v>225</v>
      </c>
      <c r="G38" s="162" t="s">
        <v>72</v>
      </c>
      <c r="H38" s="162" t="s">
        <v>168</v>
      </c>
      <c r="I38" s="238" t="s">
        <v>155</v>
      </c>
      <c r="J38" s="53">
        <f>6+4.96+2</f>
        <v>12.96</v>
      </c>
      <c r="K38" s="53">
        <v>0</v>
      </c>
      <c r="L38" s="54">
        <v>0</v>
      </c>
    </row>
    <row r="39" spans="1:12" ht="60">
      <c r="A39" s="165" t="s">
        <v>257</v>
      </c>
      <c r="B39" s="238">
        <v>921</v>
      </c>
      <c r="C39" s="238" t="s">
        <v>203</v>
      </c>
      <c r="D39" s="238" t="s">
        <v>204</v>
      </c>
      <c r="E39" s="162" t="s">
        <v>6</v>
      </c>
      <c r="F39" s="162" t="s">
        <v>205</v>
      </c>
      <c r="G39" s="162" t="s">
        <v>72</v>
      </c>
      <c r="H39" s="162" t="s">
        <v>76</v>
      </c>
      <c r="I39" s="238" t="s">
        <v>202</v>
      </c>
      <c r="J39" s="46">
        <f>J40+J45</f>
        <v>42.21</v>
      </c>
      <c r="K39" s="46">
        <f>K40+K45</f>
        <v>42.199999999999996</v>
      </c>
      <c r="L39" s="47">
        <f>L40+L45</f>
        <v>42.199999999999996</v>
      </c>
    </row>
    <row r="40" spans="1:12" ht="69" customHeight="1">
      <c r="A40" s="165" t="s">
        <v>257</v>
      </c>
      <c r="B40" s="238">
        <v>921</v>
      </c>
      <c r="C40" s="238" t="s">
        <v>203</v>
      </c>
      <c r="D40" s="238" t="s">
        <v>204</v>
      </c>
      <c r="E40" s="162" t="s">
        <v>6</v>
      </c>
      <c r="F40" s="162" t="s">
        <v>205</v>
      </c>
      <c r="G40" s="162" t="s">
        <v>72</v>
      </c>
      <c r="H40" s="162" t="s">
        <v>216</v>
      </c>
      <c r="I40" s="238" t="s">
        <v>202</v>
      </c>
      <c r="J40" s="46">
        <f>J41+J43</f>
        <v>21.105</v>
      </c>
      <c r="K40" s="46">
        <f>K41+K43</f>
        <v>21.099999999999998</v>
      </c>
      <c r="L40" s="47">
        <f>L41+L43</f>
        <v>21.099999999999998</v>
      </c>
    </row>
    <row r="41" spans="1:12" ht="47.25" customHeight="1">
      <c r="A41" s="165" t="s">
        <v>288</v>
      </c>
      <c r="B41" s="238">
        <v>921</v>
      </c>
      <c r="C41" s="238" t="s">
        <v>203</v>
      </c>
      <c r="D41" s="238" t="s">
        <v>204</v>
      </c>
      <c r="E41" s="162" t="s">
        <v>6</v>
      </c>
      <c r="F41" s="162" t="s">
        <v>205</v>
      </c>
      <c r="G41" s="162" t="s">
        <v>72</v>
      </c>
      <c r="H41" s="162" t="s">
        <v>216</v>
      </c>
      <c r="I41" s="238" t="s">
        <v>289</v>
      </c>
      <c r="J41" s="46">
        <f>J42</f>
        <v>18.221</v>
      </c>
      <c r="K41" s="46">
        <f>K42</f>
        <v>18.2</v>
      </c>
      <c r="L41" s="47">
        <f>L42</f>
        <v>18.2</v>
      </c>
    </row>
    <row r="42" spans="1:12" ht="30">
      <c r="A42" s="134" t="s">
        <v>160</v>
      </c>
      <c r="B42" s="139">
        <v>921</v>
      </c>
      <c r="C42" s="139" t="s">
        <v>203</v>
      </c>
      <c r="D42" s="139" t="s">
        <v>204</v>
      </c>
      <c r="E42" s="162" t="s">
        <v>6</v>
      </c>
      <c r="F42" s="162" t="s">
        <v>205</v>
      </c>
      <c r="G42" s="162" t="s">
        <v>72</v>
      </c>
      <c r="H42" s="162" t="s">
        <v>216</v>
      </c>
      <c r="I42" s="139" t="s">
        <v>154</v>
      </c>
      <c r="J42" s="53">
        <f>13.995+4.226</f>
        <v>18.221</v>
      </c>
      <c r="K42" s="53">
        <v>18.2</v>
      </c>
      <c r="L42" s="54">
        <v>18.2</v>
      </c>
    </row>
    <row r="43" spans="1:12" ht="30">
      <c r="A43" s="165" t="s">
        <v>276</v>
      </c>
      <c r="B43" s="238">
        <v>921</v>
      </c>
      <c r="C43" s="238" t="s">
        <v>203</v>
      </c>
      <c r="D43" s="238" t="s">
        <v>204</v>
      </c>
      <c r="E43" s="162" t="s">
        <v>6</v>
      </c>
      <c r="F43" s="162" t="s">
        <v>205</v>
      </c>
      <c r="G43" s="162" t="s">
        <v>72</v>
      </c>
      <c r="H43" s="162" t="s">
        <v>216</v>
      </c>
      <c r="I43" s="139" t="s">
        <v>290</v>
      </c>
      <c r="J43" s="53">
        <f>J44</f>
        <v>2.884</v>
      </c>
      <c r="K43" s="53">
        <f>K44</f>
        <v>2.9</v>
      </c>
      <c r="L43" s="54">
        <f>L44</f>
        <v>2.9</v>
      </c>
    </row>
    <row r="44" spans="1:12" ht="30">
      <c r="A44" s="134" t="s">
        <v>5</v>
      </c>
      <c r="B44" s="45">
        <v>921</v>
      </c>
      <c r="C44" s="45" t="s">
        <v>203</v>
      </c>
      <c r="D44" s="45" t="s">
        <v>204</v>
      </c>
      <c r="E44" s="162" t="s">
        <v>6</v>
      </c>
      <c r="F44" s="162" t="s">
        <v>205</v>
      </c>
      <c r="G44" s="162" t="s">
        <v>72</v>
      </c>
      <c r="H44" s="162" t="s">
        <v>216</v>
      </c>
      <c r="I44" s="45">
        <v>240</v>
      </c>
      <c r="J44" s="53">
        <v>2.884</v>
      </c>
      <c r="K44" s="53">
        <v>2.9</v>
      </c>
      <c r="L44" s="54">
        <v>2.9</v>
      </c>
    </row>
    <row r="45" spans="1:12" ht="49.5" customHeight="1">
      <c r="A45" s="134" t="s">
        <v>258</v>
      </c>
      <c r="B45" s="45">
        <v>921</v>
      </c>
      <c r="C45" s="139" t="s">
        <v>203</v>
      </c>
      <c r="D45" s="139" t="s">
        <v>204</v>
      </c>
      <c r="E45" s="162" t="s">
        <v>6</v>
      </c>
      <c r="F45" s="162" t="s">
        <v>205</v>
      </c>
      <c r="G45" s="162" t="s">
        <v>72</v>
      </c>
      <c r="H45" s="162" t="s">
        <v>217</v>
      </c>
      <c r="I45" s="45"/>
      <c r="J45" s="240">
        <f>J47+J49</f>
        <v>21.105</v>
      </c>
      <c r="K45" s="240">
        <f>K47+K49</f>
        <v>21.099999999999998</v>
      </c>
      <c r="L45" s="241">
        <f>L47+L49</f>
        <v>21.099999999999998</v>
      </c>
    </row>
    <row r="46" spans="1:12" s="29" customFormat="1" ht="60">
      <c r="A46" s="165" t="s">
        <v>288</v>
      </c>
      <c r="B46" s="45">
        <v>921</v>
      </c>
      <c r="C46" s="139" t="s">
        <v>203</v>
      </c>
      <c r="D46" s="139" t="s">
        <v>204</v>
      </c>
      <c r="E46" s="162" t="s">
        <v>6</v>
      </c>
      <c r="F46" s="162" t="s">
        <v>205</v>
      </c>
      <c r="G46" s="162" t="s">
        <v>72</v>
      </c>
      <c r="H46" s="162" t="s">
        <v>217</v>
      </c>
      <c r="I46" s="45">
        <v>100</v>
      </c>
      <c r="J46" s="240">
        <f>J47</f>
        <v>18.221</v>
      </c>
      <c r="K46" s="240">
        <f>K47</f>
        <v>18.2</v>
      </c>
      <c r="L46" s="241">
        <f>L47</f>
        <v>18.2</v>
      </c>
    </row>
    <row r="47" spans="1:12" ht="30">
      <c r="A47" s="134" t="s">
        <v>160</v>
      </c>
      <c r="B47" s="139">
        <v>921</v>
      </c>
      <c r="C47" s="139" t="s">
        <v>203</v>
      </c>
      <c r="D47" s="139" t="s">
        <v>204</v>
      </c>
      <c r="E47" s="162" t="s">
        <v>6</v>
      </c>
      <c r="F47" s="162" t="s">
        <v>205</v>
      </c>
      <c r="G47" s="162" t="s">
        <v>72</v>
      </c>
      <c r="H47" s="162" t="s">
        <v>217</v>
      </c>
      <c r="I47" s="139" t="s">
        <v>154</v>
      </c>
      <c r="J47" s="53">
        <f>13.995+4.226</f>
        <v>18.221</v>
      </c>
      <c r="K47" s="53">
        <v>18.2</v>
      </c>
      <c r="L47" s="54">
        <v>18.2</v>
      </c>
    </row>
    <row r="48" spans="1:12" ht="30">
      <c r="A48" s="165" t="s">
        <v>276</v>
      </c>
      <c r="B48" s="139">
        <v>921</v>
      </c>
      <c r="C48" s="139" t="s">
        <v>203</v>
      </c>
      <c r="D48" s="139" t="s">
        <v>204</v>
      </c>
      <c r="E48" s="162" t="s">
        <v>6</v>
      </c>
      <c r="F48" s="162" t="s">
        <v>205</v>
      </c>
      <c r="G48" s="162" t="s">
        <v>72</v>
      </c>
      <c r="H48" s="162" t="s">
        <v>217</v>
      </c>
      <c r="I48" s="139" t="s">
        <v>290</v>
      </c>
      <c r="J48" s="240">
        <f>J49</f>
        <v>2.884</v>
      </c>
      <c r="K48" s="240">
        <f>K49</f>
        <v>2.9</v>
      </c>
      <c r="L48" s="241">
        <f>L49</f>
        <v>2.9</v>
      </c>
    </row>
    <row r="49" spans="1:12" ht="30">
      <c r="A49" s="134" t="s">
        <v>5</v>
      </c>
      <c r="B49" s="45">
        <v>921</v>
      </c>
      <c r="C49" s="45" t="s">
        <v>203</v>
      </c>
      <c r="D49" s="45" t="s">
        <v>204</v>
      </c>
      <c r="E49" s="162" t="s">
        <v>6</v>
      </c>
      <c r="F49" s="162" t="s">
        <v>205</v>
      </c>
      <c r="G49" s="162" t="s">
        <v>72</v>
      </c>
      <c r="H49" s="162" t="s">
        <v>217</v>
      </c>
      <c r="I49" s="45">
        <v>240</v>
      </c>
      <c r="J49" s="53">
        <v>2.884</v>
      </c>
      <c r="K49" s="53">
        <v>2.9</v>
      </c>
      <c r="L49" s="54">
        <v>2.9</v>
      </c>
    </row>
    <row r="50" spans="1:12" ht="30">
      <c r="A50" s="134" t="s">
        <v>32</v>
      </c>
      <c r="B50" s="139">
        <v>921</v>
      </c>
      <c r="C50" s="139" t="s">
        <v>203</v>
      </c>
      <c r="D50" s="139" t="s">
        <v>204</v>
      </c>
      <c r="E50" s="162" t="s">
        <v>6</v>
      </c>
      <c r="F50" s="162">
        <v>0</v>
      </c>
      <c r="G50" s="162"/>
      <c r="H50" s="162"/>
      <c r="I50" s="139"/>
      <c r="J50" s="46">
        <f>J51</f>
        <v>0.3</v>
      </c>
      <c r="K50" s="46">
        <f aca="true" t="shared" si="2" ref="K50:L52">K51</f>
        <v>0.3</v>
      </c>
      <c r="L50" s="47">
        <f t="shared" si="2"/>
        <v>0.3</v>
      </c>
    </row>
    <row r="51" spans="1:12" s="29" customFormat="1" ht="45">
      <c r="A51" s="134" t="s">
        <v>31</v>
      </c>
      <c r="B51" s="139">
        <v>921</v>
      </c>
      <c r="C51" s="139" t="s">
        <v>203</v>
      </c>
      <c r="D51" s="139" t="s">
        <v>204</v>
      </c>
      <c r="E51" s="162" t="s">
        <v>6</v>
      </c>
      <c r="F51" s="162" t="s">
        <v>205</v>
      </c>
      <c r="G51" s="162" t="s">
        <v>72</v>
      </c>
      <c r="H51" s="162"/>
      <c r="I51" s="139"/>
      <c r="J51" s="46">
        <f>J52</f>
        <v>0.3</v>
      </c>
      <c r="K51" s="46">
        <f t="shared" si="2"/>
        <v>0.3</v>
      </c>
      <c r="L51" s="47">
        <f t="shared" si="2"/>
        <v>0.3</v>
      </c>
    </row>
    <row r="52" spans="1:12" ht="45">
      <c r="A52" s="134" t="s">
        <v>88</v>
      </c>
      <c r="B52" s="139">
        <v>921</v>
      </c>
      <c r="C52" s="139" t="s">
        <v>203</v>
      </c>
      <c r="D52" s="139" t="s">
        <v>204</v>
      </c>
      <c r="E52" s="162" t="s">
        <v>6</v>
      </c>
      <c r="F52" s="162" t="s">
        <v>205</v>
      </c>
      <c r="G52" s="162" t="s">
        <v>72</v>
      </c>
      <c r="H52" s="162" t="s">
        <v>74</v>
      </c>
      <c r="I52" s="139" t="s">
        <v>202</v>
      </c>
      <c r="J52" s="46">
        <f>J53</f>
        <v>0.3</v>
      </c>
      <c r="K52" s="46">
        <f t="shared" si="2"/>
        <v>0.3</v>
      </c>
      <c r="L52" s="47">
        <f t="shared" si="2"/>
        <v>0.3</v>
      </c>
    </row>
    <row r="53" spans="1:12" ht="45">
      <c r="A53" s="134" t="s">
        <v>59</v>
      </c>
      <c r="B53" s="139">
        <v>921</v>
      </c>
      <c r="C53" s="139" t="s">
        <v>203</v>
      </c>
      <c r="D53" s="139" t="s">
        <v>204</v>
      </c>
      <c r="E53" s="162" t="s">
        <v>6</v>
      </c>
      <c r="F53" s="162" t="s">
        <v>205</v>
      </c>
      <c r="G53" s="162" t="s">
        <v>72</v>
      </c>
      <c r="H53" s="162" t="s">
        <v>167</v>
      </c>
      <c r="I53" s="139"/>
      <c r="J53" s="46">
        <f>J55</f>
        <v>0.3</v>
      </c>
      <c r="K53" s="46">
        <f>K55</f>
        <v>0.3</v>
      </c>
      <c r="L53" s="47">
        <f>L55</f>
        <v>0.3</v>
      </c>
    </row>
    <row r="54" spans="1:12" ht="30">
      <c r="A54" s="165" t="s">
        <v>276</v>
      </c>
      <c r="B54" s="139">
        <v>921</v>
      </c>
      <c r="C54" s="139" t="s">
        <v>203</v>
      </c>
      <c r="D54" s="139" t="s">
        <v>204</v>
      </c>
      <c r="E54" s="162" t="s">
        <v>6</v>
      </c>
      <c r="F54" s="162" t="s">
        <v>205</v>
      </c>
      <c r="G54" s="162" t="s">
        <v>72</v>
      </c>
      <c r="H54" s="162" t="s">
        <v>167</v>
      </c>
      <c r="I54" s="139" t="s">
        <v>290</v>
      </c>
      <c r="J54" s="46">
        <f>J55</f>
        <v>0.3</v>
      </c>
      <c r="K54" s="46">
        <f>K55</f>
        <v>0.3</v>
      </c>
      <c r="L54" s="47">
        <f>L55</f>
        <v>0.3</v>
      </c>
    </row>
    <row r="55" spans="1:12" ht="30">
      <c r="A55" s="134" t="s">
        <v>161</v>
      </c>
      <c r="B55" s="139">
        <v>921</v>
      </c>
      <c r="C55" s="139" t="s">
        <v>203</v>
      </c>
      <c r="D55" s="139" t="s">
        <v>204</v>
      </c>
      <c r="E55" s="162" t="s">
        <v>6</v>
      </c>
      <c r="F55" s="162" t="s">
        <v>205</v>
      </c>
      <c r="G55" s="162" t="s">
        <v>72</v>
      </c>
      <c r="H55" s="162" t="s">
        <v>167</v>
      </c>
      <c r="I55" s="139" t="s">
        <v>156</v>
      </c>
      <c r="J55" s="53">
        <v>0.3</v>
      </c>
      <c r="K55" s="53">
        <v>0.3</v>
      </c>
      <c r="L55" s="54">
        <v>0.3</v>
      </c>
    </row>
    <row r="56" spans="1:12" ht="30">
      <c r="A56" s="134" t="s">
        <v>222</v>
      </c>
      <c r="B56" s="139">
        <v>921</v>
      </c>
      <c r="C56" s="139" t="s">
        <v>203</v>
      </c>
      <c r="D56" s="139" t="s">
        <v>223</v>
      </c>
      <c r="E56" s="162"/>
      <c r="F56" s="162"/>
      <c r="G56" s="162"/>
      <c r="H56" s="162"/>
      <c r="I56" s="139" t="s">
        <v>202</v>
      </c>
      <c r="J56" s="46">
        <f aca="true" t="shared" si="3" ref="J56:L57">J57</f>
        <v>21.79</v>
      </c>
      <c r="K56" s="46">
        <f t="shared" si="3"/>
        <v>21.79</v>
      </c>
      <c r="L56" s="47">
        <f t="shared" si="3"/>
        <v>21.79</v>
      </c>
    </row>
    <row r="57" spans="1:12" s="29" customFormat="1" ht="30">
      <c r="A57" s="134" t="s">
        <v>32</v>
      </c>
      <c r="B57" s="139">
        <v>921</v>
      </c>
      <c r="C57" s="139" t="s">
        <v>203</v>
      </c>
      <c r="D57" s="139" t="s">
        <v>223</v>
      </c>
      <c r="E57" s="162" t="s">
        <v>6</v>
      </c>
      <c r="F57" s="162" t="s">
        <v>205</v>
      </c>
      <c r="G57" s="162"/>
      <c r="H57" s="162" t="s">
        <v>202</v>
      </c>
      <c r="I57" s="139" t="s">
        <v>202</v>
      </c>
      <c r="J57" s="46">
        <f t="shared" si="3"/>
        <v>21.79</v>
      </c>
      <c r="K57" s="46">
        <f t="shared" si="3"/>
        <v>21.79</v>
      </c>
      <c r="L57" s="47">
        <f t="shared" si="3"/>
        <v>21.79</v>
      </c>
    </row>
    <row r="58" spans="1:12" ht="45">
      <c r="A58" s="134" t="s">
        <v>31</v>
      </c>
      <c r="B58" s="139">
        <v>921</v>
      </c>
      <c r="C58" s="139" t="s">
        <v>203</v>
      </c>
      <c r="D58" s="139" t="s">
        <v>223</v>
      </c>
      <c r="E58" s="162" t="s">
        <v>6</v>
      </c>
      <c r="F58" s="162" t="s">
        <v>205</v>
      </c>
      <c r="G58" s="162" t="s">
        <v>72</v>
      </c>
      <c r="H58" s="162" t="s">
        <v>202</v>
      </c>
      <c r="I58" s="139" t="s">
        <v>202</v>
      </c>
      <c r="J58" s="46">
        <f>J63+J59</f>
        <v>21.79</v>
      </c>
      <c r="K58" s="46">
        <f>K63+K59</f>
        <v>21.79</v>
      </c>
      <c r="L58" s="47">
        <f>L63+L59</f>
        <v>21.79</v>
      </c>
    </row>
    <row r="59" spans="1:12" ht="30">
      <c r="A59" s="134" t="s">
        <v>224</v>
      </c>
      <c r="B59" s="139">
        <v>921</v>
      </c>
      <c r="C59" s="139" t="s">
        <v>203</v>
      </c>
      <c r="D59" s="139" t="s">
        <v>223</v>
      </c>
      <c r="E59" s="162" t="s">
        <v>6</v>
      </c>
      <c r="F59" s="162" t="s">
        <v>205</v>
      </c>
      <c r="G59" s="162" t="s">
        <v>72</v>
      </c>
      <c r="H59" s="162" t="s">
        <v>291</v>
      </c>
      <c r="I59" s="139" t="s">
        <v>202</v>
      </c>
      <c r="J59" s="46">
        <f>J61+J62</f>
        <v>21.79</v>
      </c>
      <c r="K59" s="46">
        <f>K61+K62</f>
        <v>21.79</v>
      </c>
      <c r="L59" s="47">
        <f>L61+L62</f>
        <v>21.79</v>
      </c>
    </row>
    <row r="60" spans="1:12" ht="15">
      <c r="A60" s="166" t="s">
        <v>279</v>
      </c>
      <c r="B60" s="139">
        <v>921</v>
      </c>
      <c r="C60" s="139" t="s">
        <v>203</v>
      </c>
      <c r="D60" s="139" t="s">
        <v>223</v>
      </c>
      <c r="E60" s="162" t="s">
        <v>6</v>
      </c>
      <c r="F60" s="162" t="s">
        <v>205</v>
      </c>
      <c r="G60" s="162" t="s">
        <v>72</v>
      </c>
      <c r="H60" s="162" t="s">
        <v>291</v>
      </c>
      <c r="I60" s="139" t="s">
        <v>292</v>
      </c>
      <c r="J60" s="46">
        <f>J61</f>
        <v>21.79</v>
      </c>
      <c r="K60" s="46">
        <f>K61</f>
        <v>21.79</v>
      </c>
      <c r="L60" s="47">
        <f>L61</f>
        <v>21.79</v>
      </c>
    </row>
    <row r="61" spans="1:12" ht="15">
      <c r="A61" s="134" t="s">
        <v>60</v>
      </c>
      <c r="B61" s="139">
        <v>921</v>
      </c>
      <c r="C61" s="139" t="s">
        <v>203</v>
      </c>
      <c r="D61" s="139" t="s">
        <v>223</v>
      </c>
      <c r="E61" s="162" t="s">
        <v>6</v>
      </c>
      <c r="F61" s="162" t="s">
        <v>205</v>
      </c>
      <c r="G61" s="162" t="s">
        <v>72</v>
      </c>
      <c r="H61" s="162" t="s">
        <v>291</v>
      </c>
      <c r="I61" s="139" t="s">
        <v>85</v>
      </c>
      <c r="J61" s="53">
        <v>21.79</v>
      </c>
      <c r="K61" s="53">
        <v>21.79</v>
      </c>
      <c r="L61" s="54">
        <v>21.79</v>
      </c>
    </row>
    <row r="62" spans="1:12" ht="20.25" customHeight="1">
      <c r="A62" s="134" t="s">
        <v>189</v>
      </c>
      <c r="B62" s="225">
        <v>921</v>
      </c>
      <c r="C62" s="225" t="s">
        <v>203</v>
      </c>
      <c r="D62" s="225" t="s">
        <v>28</v>
      </c>
      <c r="E62" s="162"/>
      <c r="F62" s="162"/>
      <c r="G62" s="162"/>
      <c r="H62" s="162"/>
      <c r="I62" s="225"/>
      <c r="J62" s="227">
        <f>J63</f>
        <v>0</v>
      </c>
      <c r="K62" s="227">
        <f>K63</f>
        <v>0</v>
      </c>
      <c r="L62" s="228">
        <f>L63</f>
        <v>0</v>
      </c>
    </row>
    <row r="63" spans="1:12" s="29" customFormat="1" ht="30">
      <c r="A63" s="134" t="s">
        <v>32</v>
      </c>
      <c r="B63" s="139">
        <v>921</v>
      </c>
      <c r="C63" s="139" t="s">
        <v>203</v>
      </c>
      <c r="D63" s="139" t="s">
        <v>28</v>
      </c>
      <c r="E63" s="162" t="s">
        <v>6</v>
      </c>
      <c r="F63" s="162" t="s">
        <v>4</v>
      </c>
      <c r="G63" s="162"/>
      <c r="H63" s="162"/>
      <c r="I63" s="139"/>
      <c r="J63" s="46">
        <f>J68</f>
        <v>0</v>
      </c>
      <c r="K63" s="46">
        <f>K68</f>
        <v>0</v>
      </c>
      <c r="L63" s="47">
        <f>L68</f>
        <v>0</v>
      </c>
    </row>
    <row r="64" spans="1:12" ht="45">
      <c r="A64" s="134" t="s">
        <v>31</v>
      </c>
      <c r="B64" s="139">
        <v>921</v>
      </c>
      <c r="C64" s="139" t="s">
        <v>203</v>
      </c>
      <c r="D64" s="139" t="s">
        <v>28</v>
      </c>
      <c r="E64" s="162" t="s">
        <v>6</v>
      </c>
      <c r="F64" s="162" t="s">
        <v>205</v>
      </c>
      <c r="G64" s="162" t="s">
        <v>72</v>
      </c>
      <c r="H64" s="162"/>
      <c r="I64" s="139"/>
      <c r="J64" s="46">
        <f>J65</f>
        <v>0</v>
      </c>
      <c r="K64" s="46">
        <f>K68</f>
        <v>0</v>
      </c>
      <c r="L64" s="47">
        <f>L68</f>
        <v>0</v>
      </c>
    </row>
    <row r="65" spans="1:12" ht="15">
      <c r="A65" s="134" t="s">
        <v>183</v>
      </c>
      <c r="B65" s="139">
        <v>921</v>
      </c>
      <c r="C65" s="139" t="s">
        <v>203</v>
      </c>
      <c r="D65" s="139" t="s">
        <v>28</v>
      </c>
      <c r="E65" s="162" t="s">
        <v>6</v>
      </c>
      <c r="F65" s="162" t="s">
        <v>205</v>
      </c>
      <c r="G65" s="162" t="s">
        <v>72</v>
      </c>
      <c r="H65" s="162" t="s">
        <v>209</v>
      </c>
      <c r="I65" s="139"/>
      <c r="J65" s="46">
        <f>J66</f>
        <v>0</v>
      </c>
      <c r="K65" s="46">
        <f aca="true" t="shared" si="4" ref="K65:L67">K66</f>
        <v>0</v>
      </c>
      <c r="L65" s="47">
        <f t="shared" si="4"/>
        <v>0</v>
      </c>
    </row>
    <row r="66" spans="1:12" ht="30">
      <c r="A66" s="134" t="s">
        <v>182</v>
      </c>
      <c r="B66" s="139">
        <v>921</v>
      </c>
      <c r="C66" s="139" t="s">
        <v>203</v>
      </c>
      <c r="D66" s="139" t="s">
        <v>28</v>
      </c>
      <c r="E66" s="162" t="s">
        <v>6</v>
      </c>
      <c r="F66" s="162" t="s">
        <v>205</v>
      </c>
      <c r="G66" s="162" t="s">
        <v>72</v>
      </c>
      <c r="H66" s="162" t="s">
        <v>169</v>
      </c>
      <c r="I66" s="139"/>
      <c r="J66" s="46">
        <f>J67</f>
        <v>0</v>
      </c>
      <c r="K66" s="46">
        <f t="shared" si="4"/>
        <v>0</v>
      </c>
      <c r="L66" s="47">
        <f t="shared" si="4"/>
        <v>0</v>
      </c>
    </row>
    <row r="67" spans="1:12" ht="15">
      <c r="A67" s="166" t="s">
        <v>277</v>
      </c>
      <c r="B67" s="139">
        <v>921</v>
      </c>
      <c r="C67" s="139" t="s">
        <v>203</v>
      </c>
      <c r="D67" s="139" t="s">
        <v>28</v>
      </c>
      <c r="E67" s="162" t="s">
        <v>6</v>
      </c>
      <c r="F67" s="162" t="s">
        <v>205</v>
      </c>
      <c r="G67" s="162" t="s">
        <v>72</v>
      </c>
      <c r="H67" s="162" t="s">
        <v>169</v>
      </c>
      <c r="I67" s="139" t="s">
        <v>287</v>
      </c>
      <c r="J67" s="46">
        <f>J68</f>
        <v>0</v>
      </c>
      <c r="K67" s="46">
        <f t="shared" si="4"/>
        <v>0</v>
      </c>
      <c r="L67" s="47">
        <f t="shared" si="4"/>
        <v>0</v>
      </c>
    </row>
    <row r="68" spans="1:12" ht="20.25" customHeight="1">
      <c r="A68" s="134" t="s">
        <v>128</v>
      </c>
      <c r="B68" s="139">
        <v>921</v>
      </c>
      <c r="C68" s="139" t="s">
        <v>203</v>
      </c>
      <c r="D68" s="139" t="s">
        <v>28</v>
      </c>
      <c r="E68" s="162" t="s">
        <v>6</v>
      </c>
      <c r="F68" s="162" t="s">
        <v>205</v>
      </c>
      <c r="G68" s="162" t="s">
        <v>72</v>
      </c>
      <c r="H68" s="162" t="s">
        <v>169</v>
      </c>
      <c r="I68" s="139" t="s">
        <v>129</v>
      </c>
      <c r="J68" s="53">
        <v>0</v>
      </c>
      <c r="K68" s="53">
        <v>0</v>
      </c>
      <c r="L68" s="54">
        <v>0</v>
      </c>
    </row>
    <row r="69" spans="1:12" ht="37.5" customHeight="1">
      <c r="A69" s="134" t="s">
        <v>27</v>
      </c>
      <c r="B69" s="225">
        <v>921</v>
      </c>
      <c r="C69" s="225" t="s">
        <v>203</v>
      </c>
      <c r="D69" s="225" t="s">
        <v>142</v>
      </c>
      <c r="E69" s="162"/>
      <c r="F69" s="162"/>
      <c r="G69" s="162"/>
      <c r="H69" s="162"/>
      <c r="I69" s="225"/>
      <c r="J69" s="227">
        <f aca="true" t="shared" si="5" ref="J69:L72">J70</f>
        <v>1</v>
      </c>
      <c r="K69" s="227">
        <f t="shared" si="5"/>
        <v>1</v>
      </c>
      <c r="L69" s="228">
        <f t="shared" si="5"/>
        <v>1</v>
      </c>
    </row>
    <row r="70" spans="1:12" ht="42.75" customHeight="1">
      <c r="A70" s="134" t="s">
        <v>32</v>
      </c>
      <c r="B70" s="139">
        <v>921</v>
      </c>
      <c r="C70" s="139" t="s">
        <v>203</v>
      </c>
      <c r="D70" s="139" t="s">
        <v>142</v>
      </c>
      <c r="E70" s="162" t="s">
        <v>6</v>
      </c>
      <c r="F70" s="162" t="s">
        <v>4</v>
      </c>
      <c r="G70" s="162"/>
      <c r="H70" s="162"/>
      <c r="I70" s="139"/>
      <c r="J70" s="46">
        <f t="shared" si="5"/>
        <v>1</v>
      </c>
      <c r="K70" s="46">
        <f t="shared" si="5"/>
        <v>1</v>
      </c>
      <c r="L70" s="47">
        <f t="shared" si="5"/>
        <v>1</v>
      </c>
    </row>
    <row r="71" spans="1:12" ht="46.5" customHeight="1">
      <c r="A71" s="134" t="s">
        <v>31</v>
      </c>
      <c r="B71" s="139">
        <v>921</v>
      </c>
      <c r="C71" s="139" t="s">
        <v>203</v>
      </c>
      <c r="D71" s="139" t="s">
        <v>142</v>
      </c>
      <c r="E71" s="162" t="s">
        <v>6</v>
      </c>
      <c r="F71" s="162" t="s">
        <v>205</v>
      </c>
      <c r="G71" s="162"/>
      <c r="H71" s="162"/>
      <c r="I71" s="139"/>
      <c r="J71" s="46">
        <f t="shared" si="5"/>
        <v>1</v>
      </c>
      <c r="K71" s="46">
        <f t="shared" si="5"/>
        <v>1</v>
      </c>
      <c r="L71" s="47">
        <f t="shared" si="5"/>
        <v>1</v>
      </c>
    </row>
    <row r="72" spans="1:12" ht="27" customHeight="1">
      <c r="A72" s="134" t="s">
        <v>183</v>
      </c>
      <c r="B72" s="139">
        <v>921</v>
      </c>
      <c r="C72" s="139" t="s">
        <v>203</v>
      </c>
      <c r="D72" s="139" t="s">
        <v>142</v>
      </c>
      <c r="E72" s="162" t="s">
        <v>6</v>
      </c>
      <c r="F72" s="162" t="s">
        <v>205</v>
      </c>
      <c r="G72" s="162" t="s">
        <v>72</v>
      </c>
      <c r="H72" s="162" t="s">
        <v>73</v>
      </c>
      <c r="I72" s="139"/>
      <c r="J72" s="46">
        <f t="shared" si="5"/>
        <v>1</v>
      </c>
      <c r="K72" s="46">
        <f t="shared" si="5"/>
        <v>1</v>
      </c>
      <c r="L72" s="47">
        <f t="shared" si="5"/>
        <v>1</v>
      </c>
    </row>
    <row r="73" spans="1:12" ht="21" customHeight="1">
      <c r="A73" s="134" t="s">
        <v>185</v>
      </c>
      <c r="B73" s="139">
        <v>921</v>
      </c>
      <c r="C73" s="139" t="s">
        <v>203</v>
      </c>
      <c r="D73" s="139" t="s">
        <v>142</v>
      </c>
      <c r="E73" s="162" t="s">
        <v>6</v>
      </c>
      <c r="F73" s="162" t="s">
        <v>205</v>
      </c>
      <c r="G73" s="162" t="s">
        <v>72</v>
      </c>
      <c r="H73" s="162" t="s">
        <v>170</v>
      </c>
      <c r="I73" s="139"/>
      <c r="J73" s="46">
        <f>J75</f>
        <v>1</v>
      </c>
      <c r="K73" s="46">
        <f>K75</f>
        <v>1</v>
      </c>
      <c r="L73" s="47">
        <f>L75</f>
        <v>1</v>
      </c>
    </row>
    <row r="74" spans="1:12" ht="15">
      <c r="A74" s="166" t="s">
        <v>277</v>
      </c>
      <c r="B74" s="139">
        <v>921</v>
      </c>
      <c r="C74" s="139" t="s">
        <v>203</v>
      </c>
      <c r="D74" s="139" t="s">
        <v>142</v>
      </c>
      <c r="E74" s="162" t="s">
        <v>6</v>
      </c>
      <c r="F74" s="162" t="s">
        <v>205</v>
      </c>
      <c r="G74" s="162" t="s">
        <v>72</v>
      </c>
      <c r="H74" s="162" t="s">
        <v>170</v>
      </c>
      <c r="I74" s="139" t="s">
        <v>287</v>
      </c>
      <c r="J74" s="46">
        <f>J75</f>
        <v>1</v>
      </c>
      <c r="K74" s="46">
        <f>K75</f>
        <v>1</v>
      </c>
      <c r="L74" s="47">
        <f>L75</f>
        <v>1</v>
      </c>
    </row>
    <row r="75" spans="1:12" s="29" customFormat="1" ht="32.25" customHeight="1">
      <c r="A75" s="134" t="s">
        <v>117</v>
      </c>
      <c r="B75" s="139">
        <v>921</v>
      </c>
      <c r="C75" s="139" t="s">
        <v>203</v>
      </c>
      <c r="D75" s="139" t="s">
        <v>142</v>
      </c>
      <c r="E75" s="162" t="s">
        <v>6</v>
      </c>
      <c r="F75" s="162" t="s">
        <v>205</v>
      </c>
      <c r="G75" s="162" t="s">
        <v>72</v>
      </c>
      <c r="H75" s="162" t="s">
        <v>170</v>
      </c>
      <c r="I75" s="139" t="s">
        <v>116</v>
      </c>
      <c r="J75" s="53">
        <v>1</v>
      </c>
      <c r="K75" s="53">
        <v>1</v>
      </c>
      <c r="L75" s="54">
        <v>1</v>
      </c>
    </row>
    <row r="76" spans="1:12" ht="15">
      <c r="A76" s="134" t="s">
        <v>144</v>
      </c>
      <c r="B76" s="225">
        <v>921</v>
      </c>
      <c r="C76" s="225" t="s">
        <v>203</v>
      </c>
      <c r="D76" s="225" t="s">
        <v>175</v>
      </c>
      <c r="E76" s="162"/>
      <c r="F76" s="162"/>
      <c r="G76" s="162"/>
      <c r="H76" s="162"/>
      <c r="I76" s="225"/>
      <c r="J76" s="46">
        <f aca="true" t="shared" si="6" ref="J76:L77">J77</f>
        <v>31.6</v>
      </c>
      <c r="K76" s="46">
        <f t="shared" si="6"/>
        <v>0</v>
      </c>
      <c r="L76" s="47">
        <f t="shared" si="6"/>
        <v>0</v>
      </c>
    </row>
    <row r="77" spans="1:12" ht="30">
      <c r="A77" s="134" t="s">
        <v>32</v>
      </c>
      <c r="B77" s="139">
        <v>921</v>
      </c>
      <c r="C77" s="139" t="s">
        <v>203</v>
      </c>
      <c r="D77" s="139" t="s">
        <v>175</v>
      </c>
      <c r="E77" s="162" t="s">
        <v>6</v>
      </c>
      <c r="F77" s="162" t="s">
        <v>4</v>
      </c>
      <c r="G77" s="162"/>
      <c r="H77" s="162"/>
      <c r="I77" s="162"/>
      <c r="J77" s="46">
        <f t="shared" si="6"/>
        <v>31.6</v>
      </c>
      <c r="K77" s="46">
        <f t="shared" si="6"/>
        <v>0</v>
      </c>
      <c r="L77" s="47">
        <f t="shared" si="6"/>
        <v>0</v>
      </c>
    </row>
    <row r="78" spans="1:12" ht="45">
      <c r="A78" s="134" t="s">
        <v>31</v>
      </c>
      <c r="B78" s="139">
        <v>921</v>
      </c>
      <c r="C78" s="139" t="s">
        <v>203</v>
      </c>
      <c r="D78" s="139" t="s">
        <v>175</v>
      </c>
      <c r="E78" s="162" t="s">
        <v>6</v>
      </c>
      <c r="F78" s="162" t="s">
        <v>205</v>
      </c>
      <c r="G78" s="162" t="s">
        <v>72</v>
      </c>
      <c r="H78" s="162"/>
      <c r="I78" s="162"/>
      <c r="J78" s="46">
        <f>J79+J85</f>
        <v>31.6</v>
      </c>
      <c r="K78" s="46">
        <f>K79+K85</f>
        <v>0</v>
      </c>
      <c r="L78" s="47">
        <f>L79+L85</f>
        <v>0</v>
      </c>
    </row>
    <row r="79" spans="1:12" ht="15">
      <c r="A79" s="134" t="s">
        <v>183</v>
      </c>
      <c r="B79" s="139">
        <v>921</v>
      </c>
      <c r="C79" s="139" t="s">
        <v>203</v>
      </c>
      <c r="D79" s="139" t="s">
        <v>175</v>
      </c>
      <c r="E79" s="162" t="s">
        <v>6</v>
      </c>
      <c r="F79" s="162" t="s">
        <v>205</v>
      </c>
      <c r="G79" s="162" t="s">
        <v>72</v>
      </c>
      <c r="H79" s="162" t="s">
        <v>73</v>
      </c>
      <c r="I79" s="162"/>
      <c r="J79" s="46">
        <f>J82+J80</f>
        <v>1.6</v>
      </c>
      <c r="K79" s="46">
        <f>K82</f>
        <v>0</v>
      </c>
      <c r="L79" s="47">
        <f>L82</f>
        <v>0</v>
      </c>
    </row>
    <row r="80" spans="1:12" ht="45">
      <c r="A80" s="134" t="s">
        <v>31</v>
      </c>
      <c r="B80" s="139">
        <v>921</v>
      </c>
      <c r="C80" s="139" t="s">
        <v>203</v>
      </c>
      <c r="D80" s="139" t="s">
        <v>175</v>
      </c>
      <c r="E80" s="162" t="s">
        <v>6</v>
      </c>
      <c r="F80" s="162" t="s">
        <v>205</v>
      </c>
      <c r="G80" s="162" t="s">
        <v>72</v>
      </c>
      <c r="H80" s="162" t="s">
        <v>321</v>
      </c>
      <c r="I80" s="162" t="s">
        <v>290</v>
      </c>
      <c r="J80" s="91">
        <f>J81</f>
        <v>1.6</v>
      </c>
      <c r="K80" s="91"/>
      <c r="L80" s="92"/>
    </row>
    <row r="81" spans="1:12" ht="30">
      <c r="A81" s="165" t="s">
        <v>276</v>
      </c>
      <c r="B81" s="139">
        <v>921</v>
      </c>
      <c r="C81" s="139" t="s">
        <v>203</v>
      </c>
      <c r="D81" s="139" t="s">
        <v>175</v>
      </c>
      <c r="E81" s="162" t="s">
        <v>6</v>
      </c>
      <c r="F81" s="162" t="s">
        <v>205</v>
      </c>
      <c r="G81" s="162" t="s">
        <v>72</v>
      </c>
      <c r="H81" s="162" t="s">
        <v>321</v>
      </c>
      <c r="I81" s="162" t="s">
        <v>286</v>
      </c>
      <c r="J81" s="91">
        <v>1.6</v>
      </c>
      <c r="K81" s="91"/>
      <c r="L81" s="92"/>
    </row>
    <row r="82" spans="1:12" ht="30">
      <c r="A82" s="134" t="s">
        <v>208</v>
      </c>
      <c r="B82" s="139">
        <v>921</v>
      </c>
      <c r="C82" s="139" t="s">
        <v>203</v>
      </c>
      <c r="D82" s="139" t="s">
        <v>175</v>
      </c>
      <c r="E82" s="162" t="s">
        <v>6</v>
      </c>
      <c r="F82" s="162" t="s">
        <v>205</v>
      </c>
      <c r="G82" s="162" t="s">
        <v>72</v>
      </c>
      <c r="H82" s="162" t="s">
        <v>207</v>
      </c>
      <c r="I82" s="162" t="s">
        <v>202</v>
      </c>
      <c r="J82" s="46">
        <f>J84</f>
        <v>0</v>
      </c>
      <c r="K82" s="46">
        <f>K84</f>
        <v>0</v>
      </c>
      <c r="L82" s="47">
        <f>L84</f>
        <v>0</v>
      </c>
    </row>
    <row r="83" spans="1:12" ht="15">
      <c r="A83" s="166" t="s">
        <v>277</v>
      </c>
      <c r="B83" s="162">
        <v>921</v>
      </c>
      <c r="C83" s="162" t="s">
        <v>203</v>
      </c>
      <c r="D83" s="162" t="s">
        <v>175</v>
      </c>
      <c r="E83" s="162" t="s">
        <v>6</v>
      </c>
      <c r="F83" s="162" t="s">
        <v>205</v>
      </c>
      <c r="G83" s="162" t="s">
        <v>72</v>
      </c>
      <c r="H83" s="162" t="s">
        <v>207</v>
      </c>
      <c r="I83" s="162" t="s">
        <v>287</v>
      </c>
      <c r="J83" s="46">
        <f>J84</f>
        <v>0</v>
      </c>
      <c r="K83" s="46">
        <f>K84</f>
        <v>0</v>
      </c>
      <c r="L83" s="47">
        <f>L84</f>
        <v>0</v>
      </c>
    </row>
    <row r="84" spans="1:12" ht="15">
      <c r="A84" s="134" t="s">
        <v>164</v>
      </c>
      <c r="B84" s="162">
        <v>921</v>
      </c>
      <c r="C84" s="162" t="s">
        <v>203</v>
      </c>
      <c r="D84" s="162" t="s">
        <v>175</v>
      </c>
      <c r="E84" s="162" t="s">
        <v>6</v>
      </c>
      <c r="F84" s="162" t="s">
        <v>205</v>
      </c>
      <c r="G84" s="162" t="s">
        <v>72</v>
      </c>
      <c r="H84" s="162" t="s">
        <v>207</v>
      </c>
      <c r="I84" s="162" t="s">
        <v>157</v>
      </c>
      <c r="J84" s="53"/>
      <c r="K84" s="53">
        <v>0</v>
      </c>
      <c r="L84" s="54">
        <v>0</v>
      </c>
    </row>
    <row r="85" spans="1:12" ht="30">
      <c r="A85" s="134" t="s">
        <v>186</v>
      </c>
      <c r="B85" s="162">
        <v>921</v>
      </c>
      <c r="C85" s="162" t="s">
        <v>203</v>
      </c>
      <c r="D85" s="162" t="s">
        <v>175</v>
      </c>
      <c r="E85" s="162" t="s">
        <v>6</v>
      </c>
      <c r="F85" s="162" t="s">
        <v>205</v>
      </c>
      <c r="G85" s="162" t="s">
        <v>72</v>
      </c>
      <c r="H85" s="162" t="s">
        <v>171</v>
      </c>
      <c r="I85" s="162"/>
      <c r="J85" s="46">
        <f>J86+J89</f>
        <v>30</v>
      </c>
      <c r="K85" s="46">
        <f>K86+K89</f>
        <v>0</v>
      </c>
      <c r="L85" s="47">
        <f>L86+L89</f>
        <v>0</v>
      </c>
    </row>
    <row r="86" spans="1:12" s="29" customFormat="1" ht="30">
      <c r="A86" s="134" t="s">
        <v>24</v>
      </c>
      <c r="B86" s="162">
        <v>921</v>
      </c>
      <c r="C86" s="162" t="s">
        <v>203</v>
      </c>
      <c r="D86" s="162" t="s">
        <v>175</v>
      </c>
      <c r="E86" s="162" t="s">
        <v>6</v>
      </c>
      <c r="F86" s="162" t="s">
        <v>205</v>
      </c>
      <c r="G86" s="162" t="s">
        <v>72</v>
      </c>
      <c r="H86" s="162" t="s">
        <v>172</v>
      </c>
      <c r="I86" s="162"/>
      <c r="J86" s="46">
        <f>J88</f>
        <v>0</v>
      </c>
      <c r="K86" s="46">
        <f>K88</f>
        <v>0</v>
      </c>
      <c r="L86" s="47">
        <f>L88</f>
        <v>0</v>
      </c>
    </row>
    <row r="87" spans="1:12" ht="30">
      <c r="A87" s="165" t="s">
        <v>276</v>
      </c>
      <c r="B87" s="162">
        <v>921</v>
      </c>
      <c r="C87" s="162" t="s">
        <v>203</v>
      </c>
      <c r="D87" s="162" t="s">
        <v>175</v>
      </c>
      <c r="E87" s="162" t="s">
        <v>6</v>
      </c>
      <c r="F87" s="162" t="s">
        <v>205</v>
      </c>
      <c r="G87" s="162" t="s">
        <v>72</v>
      </c>
      <c r="H87" s="162" t="s">
        <v>172</v>
      </c>
      <c r="I87" s="162" t="s">
        <v>290</v>
      </c>
      <c r="J87" s="46">
        <f>J88</f>
        <v>0</v>
      </c>
      <c r="K87" s="46">
        <f>K88</f>
        <v>0</v>
      </c>
      <c r="L87" s="47">
        <f>L88</f>
        <v>0</v>
      </c>
    </row>
    <row r="88" spans="1:12" ht="30">
      <c r="A88" s="134" t="s">
        <v>161</v>
      </c>
      <c r="B88" s="162">
        <v>921</v>
      </c>
      <c r="C88" s="162" t="s">
        <v>203</v>
      </c>
      <c r="D88" s="162" t="s">
        <v>175</v>
      </c>
      <c r="E88" s="162" t="s">
        <v>6</v>
      </c>
      <c r="F88" s="162" t="s">
        <v>205</v>
      </c>
      <c r="G88" s="162" t="s">
        <v>72</v>
      </c>
      <c r="H88" s="162" t="s">
        <v>172</v>
      </c>
      <c r="I88" s="162" t="s">
        <v>156</v>
      </c>
      <c r="J88" s="53"/>
      <c r="K88" s="53">
        <v>0</v>
      </c>
      <c r="L88" s="54">
        <v>0</v>
      </c>
    </row>
    <row r="89" spans="1:12" ht="15">
      <c r="A89" s="134" t="s">
        <v>145</v>
      </c>
      <c r="B89" s="162">
        <v>921</v>
      </c>
      <c r="C89" s="162" t="s">
        <v>203</v>
      </c>
      <c r="D89" s="162" t="s">
        <v>175</v>
      </c>
      <c r="E89" s="162" t="s">
        <v>6</v>
      </c>
      <c r="F89" s="162" t="s">
        <v>205</v>
      </c>
      <c r="G89" s="162" t="s">
        <v>72</v>
      </c>
      <c r="H89" s="162" t="s">
        <v>173</v>
      </c>
      <c r="I89" s="162"/>
      <c r="J89" s="46">
        <f>J91</f>
        <v>30</v>
      </c>
      <c r="K89" s="46">
        <f>K91</f>
        <v>0</v>
      </c>
      <c r="L89" s="47">
        <f>L91</f>
        <v>0</v>
      </c>
    </row>
    <row r="90" spans="1:12" ht="30">
      <c r="A90" s="165" t="s">
        <v>276</v>
      </c>
      <c r="B90" s="162">
        <v>921</v>
      </c>
      <c r="C90" s="162" t="s">
        <v>203</v>
      </c>
      <c r="D90" s="162" t="s">
        <v>175</v>
      </c>
      <c r="E90" s="162" t="s">
        <v>6</v>
      </c>
      <c r="F90" s="162" t="s">
        <v>205</v>
      </c>
      <c r="G90" s="162" t="s">
        <v>72</v>
      </c>
      <c r="H90" s="162" t="s">
        <v>173</v>
      </c>
      <c r="I90" s="162" t="s">
        <v>290</v>
      </c>
      <c r="J90" s="46">
        <f>J91</f>
        <v>30</v>
      </c>
      <c r="K90" s="46">
        <f>K91</f>
        <v>0</v>
      </c>
      <c r="L90" s="47">
        <f>L91</f>
        <v>0</v>
      </c>
    </row>
    <row r="91" spans="1:12" ht="30">
      <c r="A91" s="134" t="s">
        <v>161</v>
      </c>
      <c r="B91" s="162">
        <v>921</v>
      </c>
      <c r="C91" s="162" t="s">
        <v>203</v>
      </c>
      <c r="D91" s="162" t="s">
        <v>175</v>
      </c>
      <c r="E91" s="162" t="s">
        <v>6</v>
      </c>
      <c r="F91" s="162" t="s">
        <v>205</v>
      </c>
      <c r="G91" s="162" t="s">
        <v>72</v>
      </c>
      <c r="H91" s="162" t="s">
        <v>173</v>
      </c>
      <c r="I91" s="162" t="s">
        <v>156</v>
      </c>
      <c r="J91" s="53">
        <v>30</v>
      </c>
      <c r="K91" s="53">
        <v>0</v>
      </c>
      <c r="L91" s="54">
        <v>0</v>
      </c>
    </row>
    <row r="92" spans="1:12" ht="15">
      <c r="A92" s="134" t="s">
        <v>37</v>
      </c>
      <c r="B92" s="242">
        <v>921</v>
      </c>
      <c r="C92" s="242" t="s">
        <v>147</v>
      </c>
      <c r="D92" s="242"/>
      <c r="E92" s="162"/>
      <c r="F92" s="162"/>
      <c r="G92" s="162"/>
      <c r="H92" s="162" t="s">
        <v>202</v>
      </c>
      <c r="I92" s="243" t="s">
        <v>202</v>
      </c>
      <c r="J92" s="244">
        <f aca="true" t="shared" si="7" ref="J92:K95">J93</f>
        <v>95.3</v>
      </c>
      <c r="K92" s="244">
        <f t="shared" si="7"/>
        <v>92.8</v>
      </c>
      <c r="L92" s="245">
        <f>L93+L102</f>
        <v>96</v>
      </c>
    </row>
    <row r="93" spans="1:12" ht="15">
      <c r="A93" s="134" t="s">
        <v>34</v>
      </c>
      <c r="B93" s="225">
        <v>921</v>
      </c>
      <c r="C93" s="225" t="s">
        <v>147</v>
      </c>
      <c r="D93" s="225" t="s">
        <v>146</v>
      </c>
      <c r="E93" s="162"/>
      <c r="F93" s="162" t="s">
        <v>202</v>
      </c>
      <c r="G93" s="162"/>
      <c r="H93" s="162" t="s">
        <v>202</v>
      </c>
      <c r="I93" s="225" t="s">
        <v>202</v>
      </c>
      <c r="J93" s="227">
        <f t="shared" si="7"/>
        <v>95.3</v>
      </c>
      <c r="K93" s="227">
        <f t="shared" si="7"/>
        <v>92.8</v>
      </c>
      <c r="L93" s="228">
        <f>L94</f>
        <v>96</v>
      </c>
    </row>
    <row r="94" spans="1:12" ht="30">
      <c r="A94" s="134" t="s">
        <v>32</v>
      </c>
      <c r="B94" s="139">
        <v>921</v>
      </c>
      <c r="C94" s="139" t="s">
        <v>147</v>
      </c>
      <c r="D94" s="139" t="s">
        <v>146</v>
      </c>
      <c r="E94" s="162" t="s">
        <v>6</v>
      </c>
      <c r="F94" s="162" t="s">
        <v>4</v>
      </c>
      <c r="G94" s="162"/>
      <c r="H94" s="162"/>
      <c r="I94" s="139"/>
      <c r="J94" s="46">
        <f t="shared" si="7"/>
        <v>95.3</v>
      </c>
      <c r="K94" s="46">
        <f t="shared" si="7"/>
        <v>92.8</v>
      </c>
      <c r="L94" s="47">
        <f>L95</f>
        <v>96</v>
      </c>
    </row>
    <row r="95" spans="1:12" ht="29.25" customHeight="1">
      <c r="A95" s="134" t="s">
        <v>31</v>
      </c>
      <c r="B95" s="139">
        <v>921</v>
      </c>
      <c r="C95" s="139" t="s">
        <v>147</v>
      </c>
      <c r="D95" s="139" t="s">
        <v>146</v>
      </c>
      <c r="E95" s="162" t="s">
        <v>6</v>
      </c>
      <c r="F95" s="162" t="s">
        <v>205</v>
      </c>
      <c r="G95" s="162"/>
      <c r="H95" s="162"/>
      <c r="I95" s="139"/>
      <c r="J95" s="46">
        <f t="shared" si="7"/>
        <v>95.3</v>
      </c>
      <c r="K95" s="46">
        <f t="shared" si="7"/>
        <v>92.8</v>
      </c>
      <c r="L95" s="47">
        <f>L96</f>
        <v>96</v>
      </c>
    </row>
    <row r="96" spans="1:12" ht="30">
      <c r="A96" s="134" t="s">
        <v>35</v>
      </c>
      <c r="B96" s="139">
        <v>921</v>
      </c>
      <c r="C96" s="139" t="s">
        <v>147</v>
      </c>
      <c r="D96" s="139" t="s">
        <v>146</v>
      </c>
      <c r="E96" s="162" t="s">
        <v>6</v>
      </c>
      <c r="F96" s="162" t="s">
        <v>205</v>
      </c>
      <c r="G96" s="162" t="s">
        <v>72</v>
      </c>
      <c r="H96" s="162" t="s">
        <v>38</v>
      </c>
      <c r="I96" s="139"/>
      <c r="J96" s="46">
        <f>J97+J99</f>
        <v>95.3</v>
      </c>
      <c r="K96" s="46">
        <f>K97+K99</f>
        <v>92.8</v>
      </c>
      <c r="L96" s="46">
        <f>L97+L99</f>
        <v>96</v>
      </c>
    </row>
    <row r="97" spans="1:12" ht="60">
      <c r="A97" s="165" t="s">
        <v>288</v>
      </c>
      <c r="B97" s="139">
        <v>921</v>
      </c>
      <c r="C97" s="139" t="s">
        <v>147</v>
      </c>
      <c r="D97" s="139" t="s">
        <v>146</v>
      </c>
      <c r="E97" s="162" t="s">
        <v>6</v>
      </c>
      <c r="F97" s="162" t="s">
        <v>205</v>
      </c>
      <c r="G97" s="162" t="s">
        <v>72</v>
      </c>
      <c r="H97" s="162" t="s">
        <v>38</v>
      </c>
      <c r="I97" s="139" t="s">
        <v>289</v>
      </c>
      <c r="J97" s="46">
        <f>J98</f>
        <v>90.7</v>
      </c>
      <c r="K97" s="46">
        <f>K98</f>
        <v>88.2</v>
      </c>
      <c r="L97" s="47">
        <f>L98</f>
        <v>89.6</v>
      </c>
    </row>
    <row r="98" spans="1:12" ht="30.75" customHeight="1">
      <c r="A98" s="134" t="s">
        <v>36</v>
      </c>
      <c r="B98" s="139">
        <v>921</v>
      </c>
      <c r="C98" s="139" t="s">
        <v>147</v>
      </c>
      <c r="D98" s="139" t="s">
        <v>146</v>
      </c>
      <c r="E98" s="162" t="s">
        <v>6</v>
      </c>
      <c r="F98" s="162" t="s">
        <v>205</v>
      </c>
      <c r="G98" s="162" t="s">
        <v>72</v>
      </c>
      <c r="H98" s="162" t="s">
        <v>38</v>
      </c>
      <c r="I98" s="139" t="s">
        <v>154</v>
      </c>
      <c r="J98" s="53">
        <f>65.437+19.763+5.5</f>
        <v>90.7</v>
      </c>
      <c r="K98" s="53">
        <v>88.2</v>
      </c>
      <c r="L98" s="54">
        <v>89.6</v>
      </c>
    </row>
    <row r="99" spans="1:12" s="29" customFormat="1" ht="29.25" customHeight="1">
      <c r="A99" s="165" t="s">
        <v>276</v>
      </c>
      <c r="B99" s="139">
        <v>921</v>
      </c>
      <c r="C99" s="139" t="s">
        <v>147</v>
      </c>
      <c r="D99" s="139" t="s">
        <v>146</v>
      </c>
      <c r="E99" s="162" t="s">
        <v>6</v>
      </c>
      <c r="F99" s="162" t="s">
        <v>205</v>
      </c>
      <c r="G99" s="162" t="s">
        <v>72</v>
      </c>
      <c r="H99" s="162" t="s">
        <v>38</v>
      </c>
      <c r="I99" s="139" t="s">
        <v>290</v>
      </c>
      <c r="J99" s="240">
        <f>J100</f>
        <v>4.6</v>
      </c>
      <c r="K99" s="240">
        <f>K100</f>
        <v>4.6</v>
      </c>
      <c r="L99" s="241">
        <f>L100</f>
        <v>6.4</v>
      </c>
    </row>
    <row r="100" spans="1:12" ht="30">
      <c r="A100" s="134" t="s">
        <v>5</v>
      </c>
      <c r="B100" s="139">
        <v>921</v>
      </c>
      <c r="C100" s="139" t="s">
        <v>147</v>
      </c>
      <c r="D100" s="139" t="s">
        <v>146</v>
      </c>
      <c r="E100" s="162" t="s">
        <v>6</v>
      </c>
      <c r="F100" s="162" t="s">
        <v>205</v>
      </c>
      <c r="G100" s="162" t="s">
        <v>72</v>
      </c>
      <c r="H100" s="162" t="s">
        <v>38</v>
      </c>
      <c r="I100" s="139" t="s">
        <v>156</v>
      </c>
      <c r="J100" s="53">
        <v>4.6</v>
      </c>
      <c r="K100" s="53">
        <v>4.6</v>
      </c>
      <c r="L100" s="54">
        <v>6.4</v>
      </c>
    </row>
    <row r="101" spans="1:12" ht="30">
      <c r="A101" s="134" t="s">
        <v>115</v>
      </c>
      <c r="B101" s="242">
        <v>921</v>
      </c>
      <c r="C101" s="242" t="s">
        <v>146</v>
      </c>
      <c r="D101" s="139"/>
      <c r="E101" s="162"/>
      <c r="F101" s="162"/>
      <c r="G101" s="162"/>
      <c r="H101" s="162"/>
      <c r="I101" s="139"/>
      <c r="J101" s="244">
        <f>J102</f>
        <v>0</v>
      </c>
      <c r="K101" s="244">
        <f aca="true" t="shared" si="8" ref="K101:L104">K102</f>
        <v>0</v>
      </c>
      <c r="L101" s="245">
        <f t="shared" si="8"/>
        <v>0</v>
      </c>
    </row>
    <row r="102" spans="1:12" ht="37.5" customHeight="1">
      <c r="A102" s="134" t="s">
        <v>152</v>
      </c>
      <c r="B102" s="225">
        <v>921</v>
      </c>
      <c r="C102" s="225" t="s">
        <v>146</v>
      </c>
      <c r="D102" s="225" t="s">
        <v>148</v>
      </c>
      <c r="E102" s="162"/>
      <c r="F102" s="162"/>
      <c r="G102" s="162"/>
      <c r="H102" s="162"/>
      <c r="I102" s="225"/>
      <c r="J102" s="227">
        <f>J103</f>
        <v>0</v>
      </c>
      <c r="K102" s="227">
        <f t="shared" si="8"/>
        <v>0</v>
      </c>
      <c r="L102" s="228">
        <f t="shared" si="8"/>
        <v>0</v>
      </c>
    </row>
    <row r="103" spans="1:12" ht="30" customHeight="1">
      <c r="A103" s="134" t="s">
        <v>70</v>
      </c>
      <c r="B103" s="139">
        <v>921</v>
      </c>
      <c r="C103" s="139" t="s">
        <v>146</v>
      </c>
      <c r="D103" s="139" t="s">
        <v>148</v>
      </c>
      <c r="E103" s="162" t="s">
        <v>6</v>
      </c>
      <c r="F103" s="162" t="s">
        <v>4</v>
      </c>
      <c r="G103" s="162"/>
      <c r="H103" s="162"/>
      <c r="I103" s="139"/>
      <c r="J103" s="46">
        <f>J104</f>
        <v>0</v>
      </c>
      <c r="K103" s="46">
        <f t="shared" si="8"/>
        <v>0</v>
      </c>
      <c r="L103" s="47">
        <f t="shared" si="8"/>
        <v>0</v>
      </c>
    </row>
    <row r="104" spans="1:12" ht="30" customHeight="1">
      <c r="A104" s="134" t="s">
        <v>71</v>
      </c>
      <c r="B104" s="139">
        <v>921</v>
      </c>
      <c r="C104" s="139" t="s">
        <v>146</v>
      </c>
      <c r="D104" s="139" t="s">
        <v>148</v>
      </c>
      <c r="E104" s="162" t="s">
        <v>6</v>
      </c>
      <c r="F104" s="162" t="s">
        <v>205</v>
      </c>
      <c r="G104" s="162" t="s">
        <v>72</v>
      </c>
      <c r="H104" s="162"/>
      <c r="I104" s="139"/>
      <c r="J104" s="46">
        <f>J105+J108</f>
        <v>0</v>
      </c>
      <c r="K104" s="46">
        <f t="shared" si="8"/>
        <v>0</v>
      </c>
      <c r="L104" s="47">
        <f t="shared" si="8"/>
        <v>0</v>
      </c>
    </row>
    <row r="105" spans="1:12" ht="30" customHeight="1">
      <c r="A105" s="134" t="s">
        <v>58</v>
      </c>
      <c r="B105" s="139">
        <v>921</v>
      </c>
      <c r="C105" s="139" t="s">
        <v>146</v>
      </c>
      <c r="D105" s="139" t="s">
        <v>148</v>
      </c>
      <c r="E105" s="162" t="s">
        <v>6</v>
      </c>
      <c r="F105" s="162" t="s">
        <v>205</v>
      </c>
      <c r="G105" s="162" t="s">
        <v>72</v>
      </c>
      <c r="H105" s="162" t="s">
        <v>120</v>
      </c>
      <c r="I105" s="139"/>
      <c r="J105" s="46">
        <f>J107</f>
        <v>0</v>
      </c>
      <c r="K105" s="46">
        <f>K107</f>
        <v>0</v>
      </c>
      <c r="L105" s="47">
        <f>L107</f>
        <v>0</v>
      </c>
    </row>
    <row r="106" spans="1:12" ht="30">
      <c r="A106" s="165" t="s">
        <v>276</v>
      </c>
      <c r="B106" s="139">
        <v>921</v>
      </c>
      <c r="C106" s="139" t="s">
        <v>146</v>
      </c>
      <c r="D106" s="139" t="s">
        <v>148</v>
      </c>
      <c r="E106" s="162" t="s">
        <v>6</v>
      </c>
      <c r="F106" s="162" t="s">
        <v>205</v>
      </c>
      <c r="G106" s="162" t="s">
        <v>72</v>
      </c>
      <c r="H106" s="162" t="s">
        <v>120</v>
      </c>
      <c r="I106" s="139" t="s">
        <v>290</v>
      </c>
      <c r="J106" s="46">
        <f>J107</f>
        <v>0</v>
      </c>
      <c r="K106" s="46">
        <f>K107</f>
        <v>0</v>
      </c>
      <c r="L106" s="47">
        <f>L107</f>
        <v>0</v>
      </c>
    </row>
    <row r="107" spans="1:12" ht="30">
      <c r="A107" s="134" t="s">
        <v>161</v>
      </c>
      <c r="B107" s="139">
        <v>921</v>
      </c>
      <c r="C107" s="139" t="s">
        <v>146</v>
      </c>
      <c r="D107" s="139" t="s">
        <v>148</v>
      </c>
      <c r="E107" s="162" t="s">
        <v>6</v>
      </c>
      <c r="F107" s="162" t="s">
        <v>205</v>
      </c>
      <c r="G107" s="162" t="s">
        <v>72</v>
      </c>
      <c r="H107" s="162" t="s">
        <v>120</v>
      </c>
      <c r="I107" s="139" t="s">
        <v>156</v>
      </c>
      <c r="J107" s="53"/>
      <c r="K107" s="53">
        <v>0</v>
      </c>
      <c r="L107" s="54">
        <v>0</v>
      </c>
    </row>
    <row r="108" spans="1:12" ht="30">
      <c r="A108" s="134" t="s">
        <v>230</v>
      </c>
      <c r="B108" s="139">
        <v>921</v>
      </c>
      <c r="C108" s="139" t="s">
        <v>146</v>
      </c>
      <c r="D108" s="139" t="s">
        <v>148</v>
      </c>
      <c r="E108" s="162" t="s">
        <v>6</v>
      </c>
      <c r="F108" s="162" t="s">
        <v>205</v>
      </c>
      <c r="G108" s="162" t="s">
        <v>72</v>
      </c>
      <c r="H108" s="162" t="s">
        <v>231</v>
      </c>
      <c r="I108" s="139"/>
      <c r="J108" s="46">
        <f>J110</f>
        <v>0</v>
      </c>
      <c r="K108" s="46">
        <f>K110</f>
        <v>0</v>
      </c>
      <c r="L108" s="47">
        <f>L110</f>
        <v>0</v>
      </c>
    </row>
    <row r="109" spans="1:12" ht="30">
      <c r="A109" s="165" t="s">
        <v>276</v>
      </c>
      <c r="B109" s="139">
        <v>921</v>
      </c>
      <c r="C109" s="139" t="s">
        <v>146</v>
      </c>
      <c r="D109" s="139" t="s">
        <v>148</v>
      </c>
      <c r="E109" s="162" t="s">
        <v>6</v>
      </c>
      <c r="F109" s="162" t="s">
        <v>205</v>
      </c>
      <c r="G109" s="162" t="s">
        <v>72</v>
      </c>
      <c r="H109" s="162" t="s">
        <v>231</v>
      </c>
      <c r="I109" s="139" t="s">
        <v>290</v>
      </c>
      <c r="J109" s="46">
        <f>J110</f>
        <v>0</v>
      </c>
      <c r="K109" s="46">
        <f>K110</f>
        <v>0</v>
      </c>
      <c r="L109" s="47">
        <f>L110</f>
        <v>0</v>
      </c>
    </row>
    <row r="110" spans="1:12" ht="28.5" customHeight="1">
      <c r="A110" s="134" t="s">
        <v>161</v>
      </c>
      <c r="B110" s="139">
        <v>921</v>
      </c>
      <c r="C110" s="139" t="s">
        <v>146</v>
      </c>
      <c r="D110" s="139" t="s">
        <v>148</v>
      </c>
      <c r="E110" s="162" t="s">
        <v>6</v>
      </c>
      <c r="F110" s="162" t="s">
        <v>205</v>
      </c>
      <c r="G110" s="162" t="s">
        <v>72</v>
      </c>
      <c r="H110" s="162" t="s">
        <v>231</v>
      </c>
      <c r="I110" s="139" t="s">
        <v>156</v>
      </c>
      <c r="J110" s="53"/>
      <c r="K110" s="53">
        <v>0</v>
      </c>
      <c r="L110" s="54">
        <v>0</v>
      </c>
    </row>
    <row r="111" spans="1:12" s="29" customFormat="1" ht="15">
      <c r="A111" s="134" t="s">
        <v>140</v>
      </c>
      <c r="B111" s="242">
        <v>921</v>
      </c>
      <c r="C111" s="242" t="s">
        <v>204</v>
      </c>
      <c r="D111" s="242"/>
      <c r="E111" s="162"/>
      <c r="F111" s="162"/>
      <c r="G111" s="162"/>
      <c r="H111" s="162"/>
      <c r="I111" s="243"/>
      <c r="J111" s="244">
        <f aca="true" t="shared" si="9" ref="J111:L113">J112</f>
        <v>543.944</v>
      </c>
      <c r="K111" s="244">
        <f t="shared" si="9"/>
        <v>184</v>
      </c>
      <c r="L111" s="245">
        <f t="shared" si="9"/>
        <v>184</v>
      </c>
    </row>
    <row r="112" spans="1:12" ht="15">
      <c r="A112" s="134" t="s">
        <v>110</v>
      </c>
      <c r="B112" s="225">
        <v>921</v>
      </c>
      <c r="C112" s="225" t="s">
        <v>204</v>
      </c>
      <c r="D112" s="225" t="s">
        <v>119</v>
      </c>
      <c r="E112" s="162"/>
      <c r="F112" s="162"/>
      <c r="G112" s="162"/>
      <c r="H112" s="162"/>
      <c r="I112" s="225"/>
      <c r="J112" s="227">
        <f t="shared" si="9"/>
        <v>543.944</v>
      </c>
      <c r="K112" s="227">
        <f t="shared" si="9"/>
        <v>184</v>
      </c>
      <c r="L112" s="228">
        <f t="shared" si="9"/>
        <v>184</v>
      </c>
    </row>
    <row r="113" spans="1:12" ht="30">
      <c r="A113" s="134" t="s">
        <v>32</v>
      </c>
      <c r="B113" s="139">
        <v>921</v>
      </c>
      <c r="C113" s="139" t="s">
        <v>204</v>
      </c>
      <c r="D113" s="139" t="s">
        <v>119</v>
      </c>
      <c r="E113" s="162" t="s">
        <v>6</v>
      </c>
      <c r="F113" s="162" t="s">
        <v>4</v>
      </c>
      <c r="G113" s="162"/>
      <c r="H113" s="162"/>
      <c r="I113" s="139"/>
      <c r="J113" s="46">
        <f t="shared" si="9"/>
        <v>543.944</v>
      </c>
      <c r="K113" s="46">
        <f t="shared" si="9"/>
        <v>184</v>
      </c>
      <c r="L113" s="47">
        <f t="shared" si="9"/>
        <v>184</v>
      </c>
    </row>
    <row r="114" spans="1:12" ht="45">
      <c r="A114" s="134" t="s">
        <v>31</v>
      </c>
      <c r="B114" s="45">
        <v>921</v>
      </c>
      <c r="C114" s="45" t="s">
        <v>204</v>
      </c>
      <c r="D114" s="45" t="s">
        <v>119</v>
      </c>
      <c r="E114" s="162" t="s">
        <v>6</v>
      </c>
      <c r="F114" s="162" t="s">
        <v>205</v>
      </c>
      <c r="G114" s="162" t="s">
        <v>72</v>
      </c>
      <c r="H114" s="162"/>
      <c r="I114" s="45"/>
      <c r="J114" s="46">
        <f>J115+J120</f>
        <v>543.944</v>
      </c>
      <c r="K114" s="46">
        <f>K115+K120</f>
        <v>184</v>
      </c>
      <c r="L114" s="47">
        <f>L115+L120</f>
        <v>184</v>
      </c>
    </row>
    <row r="115" spans="1:12" ht="30">
      <c r="A115" s="134" t="s">
        <v>186</v>
      </c>
      <c r="B115" s="45">
        <v>921</v>
      </c>
      <c r="C115" s="45" t="s">
        <v>204</v>
      </c>
      <c r="D115" s="45" t="s">
        <v>119</v>
      </c>
      <c r="E115" s="162" t="s">
        <v>6</v>
      </c>
      <c r="F115" s="162" t="s">
        <v>205</v>
      </c>
      <c r="G115" s="162" t="s">
        <v>72</v>
      </c>
      <c r="H115" s="162" t="s">
        <v>171</v>
      </c>
      <c r="I115" s="45"/>
      <c r="J115" s="46">
        <f>J116</f>
        <v>0</v>
      </c>
      <c r="K115" s="46">
        <f>K116</f>
        <v>0</v>
      </c>
      <c r="L115" s="47">
        <f>L116</f>
        <v>0</v>
      </c>
    </row>
    <row r="116" spans="1:12" ht="45">
      <c r="A116" s="134" t="s">
        <v>187</v>
      </c>
      <c r="B116" s="45">
        <v>921</v>
      </c>
      <c r="C116" s="45" t="s">
        <v>204</v>
      </c>
      <c r="D116" s="45" t="s">
        <v>119</v>
      </c>
      <c r="E116" s="162" t="s">
        <v>6</v>
      </c>
      <c r="F116" s="162" t="s">
        <v>205</v>
      </c>
      <c r="G116" s="162" t="s">
        <v>72</v>
      </c>
      <c r="H116" s="162" t="s">
        <v>14</v>
      </c>
      <c r="I116" s="45"/>
      <c r="J116" s="46">
        <f>SUM(J118:J119)</f>
        <v>0</v>
      </c>
      <c r="K116" s="46">
        <f>SUM(K118:K119)</f>
        <v>0</v>
      </c>
      <c r="L116" s="47">
        <f>SUM(L118:L119)</f>
        <v>0</v>
      </c>
    </row>
    <row r="117" spans="1:12" ht="30">
      <c r="A117" s="165" t="s">
        <v>276</v>
      </c>
      <c r="B117" s="45">
        <v>921</v>
      </c>
      <c r="C117" s="45" t="s">
        <v>204</v>
      </c>
      <c r="D117" s="45" t="s">
        <v>119</v>
      </c>
      <c r="E117" s="162" t="s">
        <v>6</v>
      </c>
      <c r="F117" s="162" t="s">
        <v>205</v>
      </c>
      <c r="G117" s="162" t="s">
        <v>72</v>
      </c>
      <c r="H117" s="162" t="s">
        <v>14</v>
      </c>
      <c r="I117" s="45">
        <v>200</v>
      </c>
      <c r="J117" s="46">
        <f>J118</f>
        <v>0</v>
      </c>
      <c r="K117" s="46">
        <f>K118</f>
        <v>0</v>
      </c>
      <c r="L117" s="47">
        <f>L118</f>
        <v>0</v>
      </c>
    </row>
    <row r="118" spans="1:12" ht="30">
      <c r="A118" s="134" t="s">
        <v>161</v>
      </c>
      <c r="B118" s="45">
        <v>921</v>
      </c>
      <c r="C118" s="45" t="s">
        <v>204</v>
      </c>
      <c r="D118" s="45" t="s">
        <v>119</v>
      </c>
      <c r="E118" s="162" t="s">
        <v>6</v>
      </c>
      <c r="F118" s="162" t="s">
        <v>205</v>
      </c>
      <c r="G118" s="162" t="s">
        <v>72</v>
      </c>
      <c r="H118" s="162" t="s">
        <v>14</v>
      </c>
      <c r="I118" s="45">
        <v>240</v>
      </c>
      <c r="J118" s="53">
        <v>0</v>
      </c>
      <c r="K118" s="53">
        <v>0</v>
      </c>
      <c r="L118" s="54">
        <v>0</v>
      </c>
    </row>
    <row r="119" spans="1:12" ht="15">
      <c r="A119" s="134" t="s">
        <v>163</v>
      </c>
      <c r="B119" s="45">
        <v>921</v>
      </c>
      <c r="C119" s="45" t="s">
        <v>204</v>
      </c>
      <c r="D119" s="45" t="s">
        <v>119</v>
      </c>
      <c r="E119" s="162" t="s">
        <v>6</v>
      </c>
      <c r="F119" s="162" t="s">
        <v>205</v>
      </c>
      <c r="G119" s="162" t="s">
        <v>72</v>
      </c>
      <c r="H119" s="162" t="s">
        <v>14</v>
      </c>
      <c r="I119" s="45">
        <v>410</v>
      </c>
      <c r="J119" s="53">
        <v>0</v>
      </c>
      <c r="K119" s="53">
        <v>0</v>
      </c>
      <c r="L119" s="54">
        <v>0</v>
      </c>
    </row>
    <row r="120" spans="1:12" s="29" customFormat="1" ht="45">
      <c r="A120" s="134" t="s">
        <v>78</v>
      </c>
      <c r="B120" s="45">
        <v>921</v>
      </c>
      <c r="C120" s="45" t="s">
        <v>204</v>
      </c>
      <c r="D120" s="45" t="s">
        <v>119</v>
      </c>
      <c r="E120" s="162" t="s">
        <v>6</v>
      </c>
      <c r="F120" s="162" t="s">
        <v>205</v>
      </c>
      <c r="G120" s="162" t="s">
        <v>72</v>
      </c>
      <c r="H120" s="162" t="s">
        <v>76</v>
      </c>
      <c r="I120" s="45"/>
      <c r="J120" s="46">
        <f>J121</f>
        <v>543.944</v>
      </c>
      <c r="K120" s="46">
        <f>K121</f>
        <v>184</v>
      </c>
      <c r="L120" s="47">
        <f>L121</f>
        <v>184</v>
      </c>
    </row>
    <row r="121" spans="1:12" ht="150">
      <c r="A121" s="134" t="s">
        <v>77</v>
      </c>
      <c r="B121" s="45">
        <v>921</v>
      </c>
      <c r="C121" s="45" t="s">
        <v>204</v>
      </c>
      <c r="D121" s="45" t="s">
        <v>119</v>
      </c>
      <c r="E121" s="162" t="s">
        <v>6</v>
      </c>
      <c r="F121" s="162" t="s">
        <v>205</v>
      </c>
      <c r="G121" s="162" t="s">
        <v>72</v>
      </c>
      <c r="H121" s="162" t="s">
        <v>75</v>
      </c>
      <c r="I121" s="45"/>
      <c r="J121" s="46">
        <f>SUM(J123:J124)</f>
        <v>543.944</v>
      </c>
      <c r="K121" s="46">
        <f>SUM(K123:K124)</f>
        <v>184</v>
      </c>
      <c r="L121" s="47">
        <f>SUM(L123:L124)</f>
        <v>184</v>
      </c>
    </row>
    <row r="122" spans="1:12" ht="30">
      <c r="A122" s="165" t="s">
        <v>276</v>
      </c>
      <c r="B122" s="45">
        <v>921</v>
      </c>
      <c r="C122" s="45" t="s">
        <v>204</v>
      </c>
      <c r="D122" s="45" t="s">
        <v>119</v>
      </c>
      <c r="E122" s="162" t="s">
        <v>6</v>
      </c>
      <c r="F122" s="162" t="s">
        <v>205</v>
      </c>
      <c r="G122" s="162" t="s">
        <v>72</v>
      </c>
      <c r="H122" s="162" t="s">
        <v>75</v>
      </c>
      <c r="I122" s="45">
        <v>200</v>
      </c>
      <c r="J122" s="46">
        <f>J123</f>
        <v>543.944</v>
      </c>
      <c r="K122" s="46">
        <f>K123</f>
        <v>184</v>
      </c>
      <c r="L122" s="47">
        <f>L123</f>
        <v>184</v>
      </c>
    </row>
    <row r="123" spans="1:12" ht="44.25" customHeight="1">
      <c r="A123" s="134" t="s">
        <v>161</v>
      </c>
      <c r="B123" s="45">
        <v>921</v>
      </c>
      <c r="C123" s="45" t="s">
        <v>204</v>
      </c>
      <c r="D123" s="45" t="s">
        <v>119</v>
      </c>
      <c r="E123" s="162" t="s">
        <v>6</v>
      </c>
      <c r="F123" s="162" t="s">
        <v>205</v>
      </c>
      <c r="G123" s="162" t="s">
        <v>72</v>
      </c>
      <c r="H123" s="162" t="s">
        <v>75</v>
      </c>
      <c r="I123" s="45">
        <v>240</v>
      </c>
      <c r="J123" s="53">
        <f>184+109.944+250</f>
        <v>543.944</v>
      </c>
      <c r="K123" s="53">
        <v>184</v>
      </c>
      <c r="L123" s="54">
        <v>184</v>
      </c>
    </row>
    <row r="124" spans="1:12" ht="57.75" customHeight="1">
      <c r="A124" s="134" t="s">
        <v>163</v>
      </c>
      <c r="B124" s="45">
        <v>921</v>
      </c>
      <c r="C124" s="45" t="s">
        <v>204</v>
      </c>
      <c r="D124" s="45" t="s">
        <v>119</v>
      </c>
      <c r="E124" s="162" t="s">
        <v>6</v>
      </c>
      <c r="F124" s="162" t="s">
        <v>205</v>
      </c>
      <c r="G124" s="162" t="s">
        <v>72</v>
      </c>
      <c r="H124" s="162" t="s">
        <v>75</v>
      </c>
      <c r="I124" s="45">
        <v>410</v>
      </c>
      <c r="J124" s="53">
        <v>0</v>
      </c>
      <c r="K124" s="53">
        <v>0</v>
      </c>
      <c r="L124" s="54">
        <v>0</v>
      </c>
    </row>
    <row r="125" spans="1:12" ht="15">
      <c r="A125" s="134" t="s">
        <v>153</v>
      </c>
      <c r="B125" s="242">
        <v>921</v>
      </c>
      <c r="C125" s="242" t="s">
        <v>149</v>
      </c>
      <c r="D125" s="242"/>
      <c r="E125" s="162"/>
      <c r="F125" s="162"/>
      <c r="G125" s="162"/>
      <c r="H125" s="162"/>
      <c r="I125" s="139"/>
      <c r="J125" s="244">
        <f>J126+J136+J154</f>
        <v>669</v>
      </c>
      <c r="K125" s="244">
        <f>K126+K136+K154</f>
        <v>124.6</v>
      </c>
      <c r="L125" s="244">
        <f>L126+L136+L154</f>
        <v>108.7</v>
      </c>
    </row>
    <row r="126" spans="1:12" ht="15" hidden="1">
      <c r="A126" s="134" t="s">
        <v>111</v>
      </c>
      <c r="B126" s="225">
        <v>921</v>
      </c>
      <c r="C126" s="225" t="s">
        <v>149</v>
      </c>
      <c r="D126" s="225" t="s">
        <v>203</v>
      </c>
      <c r="E126" s="162"/>
      <c r="F126" s="162"/>
      <c r="G126" s="162"/>
      <c r="H126" s="162"/>
      <c r="I126" s="225"/>
      <c r="J126" s="227">
        <f aca="true" t="shared" si="10" ref="J126:L127">J127</f>
        <v>0</v>
      </c>
      <c r="K126" s="227">
        <f t="shared" si="10"/>
        <v>0</v>
      </c>
      <c r="L126" s="228">
        <f t="shared" si="10"/>
        <v>0</v>
      </c>
    </row>
    <row r="127" spans="1:12" ht="30" hidden="1">
      <c r="A127" s="134" t="s">
        <v>32</v>
      </c>
      <c r="B127" s="139">
        <v>921</v>
      </c>
      <c r="C127" s="139" t="s">
        <v>149</v>
      </c>
      <c r="D127" s="139" t="s">
        <v>203</v>
      </c>
      <c r="E127" s="162" t="s">
        <v>6</v>
      </c>
      <c r="F127" s="162" t="s">
        <v>4</v>
      </c>
      <c r="G127" s="162"/>
      <c r="H127" s="162"/>
      <c r="I127" s="139"/>
      <c r="J127" s="46">
        <f t="shared" si="10"/>
        <v>0</v>
      </c>
      <c r="K127" s="46">
        <f t="shared" si="10"/>
        <v>0</v>
      </c>
      <c r="L127" s="47">
        <f t="shared" si="10"/>
        <v>0</v>
      </c>
    </row>
    <row r="128" spans="1:12" ht="45.75" customHeight="1" hidden="1">
      <c r="A128" s="134" t="s">
        <v>31</v>
      </c>
      <c r="B128" s="139">
        <v>921</v>
      </c>
      <c r="C128" s="139" t="s">
        <v>149</v>
      </c>
      <c r="D128" s="139" t="s">
        <v>203</v>
      </c>
      <c r="E128" s="162" t="s">
        <v>6</v>
      </c>
      <c r="F128" s="162" t="s">
        <v>205</v>
      </c>
      <c r="G128" s="162" t="s">
        <v>72</v>
      </c>
      <c r="H128" s="162"/>
      <c r="I128" s="139"/>
      <c r="J128" s="46">
        <f>J129+J133</f>
        <v>0</v>
      </c>
      <c r="K128" s="46">
        <f>K129+K133</f>
        <v>0</v>
      </c>
      <c r="L128" s="47">
        <f>L129+L133</f>
        <v>0</v>
      </c>
    </row>
    <row r="129" spans="1:12" ht="30" hidden="1">
      <c r="A129" s="134" t="s">
        <v>186</v>
      </c>
      <c r="B129" s="139">
        <v>921</v>
      </c>
      <c r="C129" s="139" t="s">
        <v>149</v>
      </c>
      <c r="D129" s="139" t="s">
        <v>203</v>
      </c>
      <c r="E129" s="162" t="s">
        <v>6</v>
      </c>
      <c r="F129" s="162" t="s">
        <v>205</v>
      </c>
      <c r="G129" s="162" t="s">
        <v>72</v>
      </c>
      <c r="H129" s="162" t="s">
        <v>171</v>
      </c>
      <c r="I129" s="139"/>
      <c r="J129" s="46">
        <f>J130</f>
        <v>0</v>
      </c>
      <c r="K129" s="46">
        <f>K130</f>
        <v>0</v>
      </c>
      <c r="L129" s="47">
        <f>L130</f>
        <v>0</v>
      </c>
    </row>
    <row r="130" spans="1:12" ht="30" hidden="1">
      <c r="A130" s="134" t="s">
        <v>212</v>
      </c>
      <c r="B130" s="139">
        <v>921</v>
      </c>
      <c r="C130" s="139" t="s">
        <v>149</v>
      </c>
      <c r="D130" s="139" t="s">
        <v>203</v>
      </c>
      <c r="E130" s="162" t="s">
        <v>6</v>
      </c>
      <c r="F130" s="162" t="s">
        <v>205</v>
      </c>
      <c r="G130" s="162" t="s">
        <v>72</v>
      </c>
      <c r="H130" s="162" t="s">
        <v>15</v>
      </c>
      <c r="I130" s="139"/>
      <c r="J130" s="46">
        <f>J132</f>
        <v>0</v>
      </c>
      <c r="K130" s="46">
        <f>K132</f>
        <v>0</v>
      </c>
      <c r="L130" s="47">
        <f>L132</f>
        <v>0</v>
      </c>
    </row>
    <row r="131" spans="1:12" ht="30" hidden="1">
      <c r="A131" s="165" t="s">
        <v>276</v>
      </c>
      <c r="B131" s="139">
        <v>921</v>
      </c>
      <c r="C131" s="139" t="s">
        <v>149</v>
      </c>
      <c r="D131" s="139" t="s">
        <v>203</v>
      </c>
      <c r="E131" s="162" t="s">
        <v>6</v>
      </c>
      <c r="F131" s="162" t="s">
        <v>205</v>
      </c>
      <c r="G131" s="162" t="s">
        <v>72</v>
      </c>
      <c r="H131" s="162" t="s">
        <v>15</v>
      </c>
      <c r="I131" s="139" t="s">
        <v>290</v>
      </c>
      <c r="J131" s="46">
        <f>J132</f>
        <v>0</v>
      </c>
      <c r="K131" s="46">
        <f>K132</f>
        <v>0</v>
      </c>
      <c r="L131" s="47">
        <f>L132</f>
        <v>0</v>
      </c>
    </row>
    <row r="132" spans="1:12" ht="30" hidden="1">
      <c r="A132" s="134" t="s">
        <v>161</v>
      </c>
      <c r="B132" s="139">
        <v>921</v>
      </c>
      <c r="C132" s="139" t="s">
        <v>149</v>
      </c>
      <c r="D132" s="139" t="s">
        <v>203</v>
      </c>
      <c r="E132" s="162" t="s">
        <v>6</v>
      </c>
      <c r="F132" s="162" t="s">
        <v>205</v>
      </c>
      <c r="G132" s="162" t="s">
        <v>72</v>
      </c>
      <c r="H132" s="162" t="s">
        <v>15</v>
      </c>
      <c r="I132" s="139" t="s">
        <v>156</v>
      </c>
      <c r="J132" s="53">
        <v>0</v>
      </c>
      <c r="K132" s="53">
        <v>0</v>
      </c>
      <c r="L132" s="54">
        <v>0</v>
      </c>
    </row>
    <row r="133" spans="1:12" ht="45" hidden="1">
      <c r="A133" s="134" t="s">
        <v>78</v>
      </c>
      <c r="B133" s="139">
        <v>921</v>
      </c>
      <c r="C133" s="139" t="s">
        <v>149</v>
      </c>
      <c r="D133" s="139" t="s">
        <v>203</v>
      </c>
      <c r="E133" s="162" t="s">
        <v>6</v>
      </c>
      <c r="F133" s="162" t="s">
        <v>205</v>
      </c>
      <c r="G133" s="162" t="s">
        <v>72</v>
      </c>
      <c r="H133" s="162" t="s">
        <v>76</v>
      </c>
      <c r="I133" s="139"/>
      <c r="J133" s="46">
        <f aca="true" t="shared" si="11" ref="J133:L134">J134</f>
        <v>0</v>
      </c>
      <c r="K133" s="46">
        <f t="shared" si="11"/>
        <v>0</v>
      </c>
      <c r="L133" s="47">
        <f t="shared" si="11"/>
        <v>0</v>
      </c>
    </row>
    <row r="134" spans="1:12" ht="29.25" customHeight="1" hidden="1">
      <c r="A134" s="134" t="s">
        <v>215</v>
      </c>
      <c r="B134" s="139">
        <v>921</v>
      </c>
      <c r="C134" s="139" t="s">
        <v>149</v>
      </c>
      <c r="D134" s="139" t="s">
        <v>203</v>
      </c>
      <c r="E134" s="162" t="s">
        <v>6</v>
      </c>
      <c r="F134" s="162" t="s">
        <v>205</v>
      </c>
      <c r="G134" s="162" t="s">
        <v>72</v>
      </c>
      <c r="H134" s="162" t="s">
        <v>214</v>
      </c>
      <c r="I134" s="139"/>
      <c r="J134" s="46">
        <f t="shared" si="11"/>
        <v>0</v>
      </c>
      <c r="K134" s="46">
        <f t="shared" si="11"/>
        <v>0</v>
      </c>
      <c r="L134" s="47">
        <f t="shared" si="11"/>
        <v>0</v>
      </c>
    </row>
    <row r="135" spans="1:12" ht="43.5" customHeight="1" hidden="1">
      <c r="A135" s="134" t="s">
        <v>161</v>
      </c>
      <c r="B135" s="139">
        <v>921</v>
      </c>
      <c r="C135" s="139" t="s">
        <v>149</v>
      </c>
      <c r="D135" s="139" t="s">
        <v>203</v>
      </c>
      <c r="E135" s="162" t="s">
        <v>6</v>
      </c>
      <c r="F135" s="162" t="s">
        <v>205</v>
      </c>
      <c r="G135" s="162" t="s">
        <v>72</v>
      </c>
      <c r="H135" s="162" t="s">
        <v>214</v>
      </c>
      <c r="I135" s="139" t="s">
        <v>156</v>
      </c>
      <c r="J135" s="53">
        <v>0</v>
      </c>
      <c r="K135" s="53">
        <v>0</v>
      </c>
      <c r="L135" s="54">
        <v>0</v>
      </c>
    </row>
    <row r="136" spans="1:12" ht="54" customHeight="1" hidden="1">
      <c r="A136" s="134" t="s">
        <v>211</v>
      </c>
      <c r="B136" s="225">
        <v>921</v>
      </c>
      <c r="C136" s="225" t="s">
        <v>149</v>
      </c>
      <c r="D136" s="225" t="s">
        <v>147</v>
      </c>
      <c r="E136" s="162"/>
      <c r="F136" s="162"/>
      <c r="G136" s="162"/>
      <c r="H136" s="162"/>
      <c r="I136" s="225"/>
      <c r="J136" s="227">
        <f>J137+J147</f>
        <v>138.1</v>
      </c>
      <c r="K136" s="227">
        <f>K137+K147</f>
        <v>0</v>
      </c>
      <c r="L136" s="228">
        <f>L137+L147</f>
        <v>0</v>
      </c>
    </row>
    <row r="137" spans="1:12" ht="36" customHeight="1" hidden="1">
      <c r="A137" s="134" t="s">
        <v>293</v>
      </c>
      <c r="B137" s="139">
        <v>921</v>
      </c>
      <c r="C137" s="139" t="s">
        <v>149</v>
      </c>
      <c r="D137" s="139" t="s">
        <v>147</v>
      </c>
      <c r="E137" s="162" t="s">
        <v>68</v>
      </c>
      <c r="F137" s="162" t="s">
        <v>4</v>
      </c>
      <c r="G137" s="162"/>
      <c r="H137" s="162"/>
      <c r="I137" s="139"/>
      <c r="J137" s="46">
        <f>J138</f>
        <v>0</v>
      </c>
      <c r="K137" s="46">
        <f>K138</f>
        <v>0</v>
      </c>
      <c r="L137" s="47">
        <f>L138</f>
        <v>0</v>
      </c>
    </row>
    <row r="138" spans="1:12" s="29" customFormat="1" ht="45" hidden="1">
      <c r="A138" s="134" t="s">
        <v>294</v>
      </c>
      <c r="B138" s="139">
        <v>921</v>
      </c>
      <c r="C138" s="139" t="s">
        <v>149</v>
      </c>
      <c r="D138" s="139" t="s">
        <v>147</v>
      </c>
      <c r="E138" s="162" t="s">
        <v>68</v>
      </c>
      <c r="F138" s="162" t="s">
        <v>4</v>
      </c>
      <c r="G138" s="162" t="s">
        <v>147</v>
      </c>
      <c r="H138" s="162"/>
      <c r="I138" s="139"/>
      <c r="J138" s="46">
        <f>J139+J141+J144</f>
        <v>0</v>
      </c>
      <c r="K138" s="46">
        <f>K139+K141+K144</f>
        <v>0</v>
      </c>
      <c r="L138" s="47">
        <f>L139+L141+L144</f>
        <v>0</v>
      </c>
    </row>
    <row r="139" spans="1:12" ht="45" hidden="1">
      <c r="A139" s="134" t="s">
        <v>295</v>
      </c>
      <c r="B139" s="139">
        <v>921</v>
      </c>
      <c r="C139" s="139" t="s">
        <v>149</v>
      </c>
      <c r="D139" s="139" t="s">
        <v>147</v>
      </c>
      <c r="E139" s="162" t="s">
        <v>68</v>
      </c>
      <c r="F139" s="162" t="s">
        <v>4</v>
      </c>
      <c r="G139" s="162" t="s">
        <v>147</v>
      </c>
      <c r="H139" s="162">
        <v>50180</v>
      </c>
      <c r="I139" s="139"/>
      <c r="J139" s="46">
        <f>J140</f>
        <v>0</v>
      </c>
      <c r="K139" s="46">
        <f>K140</f>
        <v>0</v>
      </c>
      <c r="L139" s="47">
        <f>L140</f>
        <v>0</v>
      </c>
    </row>
    <row r="140" spans="1:12" ht="60" hidden="1">
      <c r="A140" s="134" t="s">
        <v>296</v>
      </c>
      <c r="B140" s="139">
        <v>921</v>
      </c>
      <c r="C140" s="139" t="s">
        <v>149</v>
      </c>
      <c r="D140" s="139" t="s">
        <v>147</v>
      </c>
      <c r="E140" s="162" t="s">
        <v>68</v>
      </c>
      <c r="F140" s="162" t="s">
        <v>4</v>
      </c>
      <c r="G140" s="162" t="s">
        <v>147</v>
      </c>
      <c r="H140" s="162">
        <v>50183</v>
      </c>
      <c r="I140" s="139"/>
      <c r="J140" s="53"/>
      <c r="K140" s="53"/>
      <c r="L140" s="54"/>
    </row>
    <row r="141" spans="1:12" ht="45" hidden="1">
      <c r="A141" s="165" t="s">
        <v>89</v>
      </c>
      <c r="B141" s="45">
        <v>921</v>
      </c>
      <c r="C141" s="45" t="s">
        <v>149</v>
      </c>
      <c r="D141" s="45" t="s">
        <v>147</v>
      </c>
      <c r="E141" s="162" t="s">
        <v>68</v>
      </c>
      <c r="F141" s="162" t="s">
        <v>4</v>
      </c>
      <c r="G141" s="162" t="s">
        <v>147</v>
      </c>
      <c r="H141" s="162" t="s">
        <v>83</v>
      </c>
      <c r="I141" s="162"/>
      <c r="J141" s="46">
        <f aca="true" t="shared" si="12" ref="J141:L142">J142</f>
        <v>0</v>
      </c>
      <c r="K141" s="46">
        <f t="shared" si="12"/>
        <v>0</v>
      </c>
      <c r="L141" s="47">
        <f t="shared" si="12"/>
        <v>0</v>
      </c>
    </row>
    <row r="142" spans="1:12" ht="45" hidden="1">
      <c r="A142" s="134" t="s">
        <v>62</v>
      </c>
      <c r="B142" s="45">
        <v>921</v>
      </c>
      <c r="C142" s="45" t="s">
        <v>149</v>
      </c>
      <c r="D142" s="45" t="s">
        <v>147</v>
      </c>
      <c r="E142" s="162" t="s">
        <v>68</v>
      </c>
      <c r="F142" s="162" t="s">
        <v>4</v>
      </c>
      <c r="G142" s="162" t="s">
        <v>147</v>
      </c>
      <c r="H142" s="162" t="s">
        <v>63</v>
      </c>
      <c r="I142" s="162"/>
      <c r="J142" s="46">
        <f t="shared" si="12"/>
        <v>0</v>
      </c>
      <c r="K142" s="46">
        <f t="shared" si="12"/>
        <v>0</v>
      </c>
      <c r="L142" s="47">
        <f t="shared" si="12"/>
        <v>0</v>
      </c>
    </row>
    <row r="143" spans="1:12" ht="24" customHeight="1" hidden="1">
      <c r="A143" s="134" t="s">
        <v>188</v>
      </c>
      <c r="B143" s="45">
        <v>921</v>
      </c>
      <c r="C143" s="45" t="s">
        <v>149</v>
      </c>
      <c r="D143" s="45" t="s">
        <v>147</v>
      </c>
      <c r="E143" s="162" t="s">
        <v>68</v>
      </c>
      <c r="F143" s="162" t="s">
        <v>4</v>
      </c>
      <c r="G143" s="162" t="s">
        <v>147</v>
      </c>
      <c r="H143" s="162" t="s">
        <v>61</v>
      </c>
      <c r="I143" s="162"/>
      <c r="J143" s="53"/>
      <c r="K143" s="53"/>
      <c r="L143" s="54"/>
    </row>
    <row r="144" spans="1:12" ht="45" hidden="1">
      <c r="A144" s="134" t="s">
        <v>16</v>
      </c>
      <c r="B144" s="45">
        <v>921</v>
      </c>
      <c r="C144" s="45" t="s">
        <v>149</v>
      </c>
      <c r="D144" s="45" t="s">
        <v>147</v>
      </c>
      <c r="E144" s="162" t="s">
        <v>68</v>
      </c>
      <c r="F144" s="162" t="s">
        <v>4</v>
      </c>
      <c r="G144" s="162" t="s">
        <v>147</v>
      </c>
      <c r="H144" s="162" t="s">
        <v>66</v>
      </c>
      <c r="I144" s="162"/>
      <c r="J144" s="46">
        <f aca="true" t="shared" si="13" ref="J144:L145">J145</f>
        <v>0</v>
      </c>
      <c r="K144" s="46">
        <f t="shared" si="13"/>
        <v>0</v>
      </c>
      <c r="L144" s="47">
        <f t="shared" si="13"/>
        <v>0</v>
      </c>
    </row>
    <row r="145" spans="1:12" ht="45" hidden="1">
      <c r="A145" s="134" t="s">
        <v>62</v>
      </c>
      <c r="B145" s="45">
        <v>921</v>
      </c>
      <c r="C145" s="45" t="s">
        <v>149</v>
      </c>
      <c r="D145" s="45" t="s">
        <v>147</v>
      </c>
      <c r="E145" s="162" t="s">
        <v>68</v>
      </c>
      <c r="F145" s="162" t="s">
        <v>4</v>
      </c>
      <c r="G145" s="162" t="s">
        <v>147</v>
      </c>
      <c r="H145" s="162" t="s">
        <v>65</v>
      </c>
      <c r="I145" s="162"/>
      <c r="J145" s="46">
        <f t="shared" si="13"/>
        <v>0</v>
      </c>
      <c r="K145" s="46">
        <f t="shared" si="13"/>
        <v>0</v>
      </c>
      <c r="L145" s="47">
        <f t="shared" si="13"/>
        <v>0</v>
      </c>
    </row>
    <row r="146" spans="1:12" ht="27" customHeight="1" hidden="1">
      <c r="A146" s="134" t="s">
        <v>188</v>
      </c>
      <c r="B146" s="45">
        <v>921</v>
      </c>
      <c r="C146" s="45" t="s">
        <v>149</v>
      </c>
      <c r="D146" s="45" t="s">
        <v>147</v>
      </c>
      <c r="E146" s="162" t="s">
        <v>68</v>
      </c>
      <c r="F146" s="162" t="s">
        <v>4</v>
      </c>
      <c r="G146" s="162" t="s">
        <v>147</v>
      </c>
      <c r="H146" s="162" t="s">
        <v>90</v>
      </c>
      <c r="I146" s="162"/>
      <c r="J146" s="53"/>
      <c r="K146" s="53"/>
      <c r="L146" s="54"/>
    </row>
    <row r="147" spans="1:12" ht="37.5" customHeight="1">
      <c r="A147" s="134" t="s">
        <v>32</v>
      </c>
      <c r="B147" s="139">
        <v>921</v>
      </c>
      <c r="C147" s="139" t="s">
        <v>149</v>
      </c>
      <c r="D147" s="45" t="s">
        <v>147</v>
      </c>
      <c r="E147" s="162" t="s">
        <v>6</v>
      </c>
      <c r="F147" s="162" t="s">
        <v>4</v>
      </c>
      <c r="G147" s="162"/>
      <c r="H147" s="162"/>
      <c r="I147" s="139"/>
      <c r="J147" s="46">
        <f aca="true" t="shared" si="14" ref="J147:L148">J148</f>
        <v>138.1</v>
      </c>
      <c r="K147" s="46">
        <f t="shared" si="14"/>
        <v>0</v>
      </c>
      <c r="L147" s="47">
        <f t="shared" si="14"/>
        <v>0</v>
      </c>
    </row>
    <row r="148" spans="1:12" ht="51.75" customHeight="1">
      <c r="A148" s="134" t="s">
        <v>31</v>
      </c>
      <c r="B148" s="139">
        <v>921</v>
      </c>
      <c r="C148" s="139" t="s">
        <v>149</v>
      </c>
      <c r="D148" s="45" t="s">
        <v>147</v>
      </c>
      <c r="E148" s="162" t="s">
        <v>6</v>
      </c>
      <c r="F148" s="162" t="s">
        <v>205</v>
      </c>
      <c r="G148" s="162" t="s">
        <v>72</v>
      </c>
      <c r="H148" s="162"/>
      <c r="I148" s="139"/>
      <c r="J148" s="46">
        <f t="shared" si="14"/>
        <v>138.1</v>
      </c>
      <c r="K148" s="46">
        <f t="shared" si="14"/>
        <v>0</v>
      </c>
      <c r="L148" s="47">
        <f t="shared" si="14"/>
        <v>0</v>
      </c>
    </row>
    <row r="149" spans="1:12" ht="43.5" customHeight="1" hidden="1">
      <c r="A149" s="134" t="s">
        <v>78</v>
      </c>
      <c r="B149" s="139">
        <v>921</v>
      </c>
      <c r="C149" s="139" t="s">
        <v>149</v>
      </c>
      <c r="D149" s="45" t="s">
        <v>147</v>
      </c>
      <c r="E149" s="162" t="s">
        <v>6</v>
      </c>
      <c r="F149" s="162" t="s">
        <v>205</v>
      </c>
      <c r="G149" s="162" t="s">
        <v>72</v>
      </c>
      <c r="H149" s="162" t="s">
        <v>76</v>
      </c>
      <c r="I149" s="139"/>
      <c r="J149" s="46">
        <f>J150+J152</f>
        <v>138.1</v>
      </c>
      <c r="K149" s="46">
        <f>K150+K152</f>
        <v>0</v>
      </c>
      <c r="L149" s="47">
        <f>L150+L152</f>
        <v>0</v>
      </c>
    </row>
    <row r="150" spans="1:15" ht="29.25" customHeight="1">
      <c r="A150" s="134" t="s">
        <v>315</v>
      </c>
      <c r="B150" s="139">
        <v>921</v>
      </c>
      <c r="C150" s="139" t="s">
        <v>149</v>
      </c>
      <c r="D150" s="45" t="s">
        <v>147</v>
      </c>
      <c r="E150" s="162" t="s">
        <v>6</v>
      </c>
      <c r="F150" s="162" t="s">
        <v>205</v>
      </c>
      <c r="G150" s="162" t="s">
        <v>72</v>
      </c>
      <c r="H150" s="162" t="s">
        <v>314</v>
      </c>
      <c r="I150" s="139"/>
      <c r="J150" s="46">
        <f aca="true" t="shared" si="15" ref="J150:L152">J151</f>
        <v>138.1</v>
      </c>
      <c r="K150" s="46">
        <f t="shared" si="15"/>
        <v>0</v>
      </c>
      <c r="L150" s="47">
        <f t="shared" si="15"/>
        <v>0</v>
      </c>
      <c r="O150" s="263"/>
    </row>
    <row r="151" spans="1:18" ht="31.5" customHeight="1">
      <c r="A151" s="134" t="s">
        <v>161</v>
      </c>
      <c r="B151" s="139">
        <v>921</v>
      </c>
      <c r="C151" s="139" t="s">
        <v>149</v>
      </c>
      <c r="D151" s="45" t="s">
        <v>147</v>
      </c>
      <c r="E151" s="162" t="s">
        <v>6</v>
      </c>
      <c r="F151" s="162" t="s">
        <v>205</v>
      </c>
      <c r="G151" s="162" t="s">
        <v>72</v>
      </c>
      <c r="H151" s="162" t="s">
        <v>314</v>
      </c>
      <c r="I151" s="139" t="s">
        <v>156</v>
      </c>
      <c r="J151" s="53">
        <f>99.6+38.5</f>
        <v>138.1</v>
      </c>
      <c r="K151" s="53"/>
      <c r="L151" s="54"/>
      <c r="R151" s="263"/>
    </row>
    <row r="152" spans="1:12" ht="45" hidden="1">
      <c r="A152" s="134" t="s">
        <v>64</v>
      </c>
      <c r="B152" s="139">
        <v>921</v>
      </c>
      <c r="C152" s="139" t="s">
        <v>149</v>
      </c>
      <c r="D152" s="45" t="s">
        <v>147</v>
      </c>
      <c r="E152" s="162" t="s">
        <v>6</v>
      </c>
      <c r="F152" s="162" t="s">
        <v>205</v>
      </c>
      <c r="G152" s="162" t="s">
        <v>72</v>
      </c>
      <c r="H152" s="162" t="s">
        <v>217</v>
      </c>
      <c r="I152" s="139"/>
      <c r="J152" s="46">
        <f t="shared" si="15"/>
        <v>0</v>
      </c>
      <c r="K152" s="46">
        <f t="shared" si="15"/>
        <v>0</v>
      </c>
      <c r="L152" s="47">
        <f t="shared" si="15"/>
        <v>0</v>
      </c>
    </row>
    <row r="153" spans="1:12" ht="30" hidden="1">
      <c r="A153" s="134" t="s">
        <v>161</v>
      </c>
      <c r="B153" s="139">
        <v>921</v>
      </c>
      <c r="C153" s="139" t="s">
        <v>149</v>
      </c>
      <c r="D153" s="45" t="s">
        <v>147</v>
      </c>
      <c r="E153" s="162" t="s">
        <v>6</v>
      </c>
      <c r="F153" s="162" t="s">
        <v>205</v>
      </c>
      <c r="G153" s="162" t="s">
        <v>72</v>
      </c>
      <c r="H153" s="162" t="s">
        <v>217</v>
      </c>
      <c r="I153" s="139" t="s">
        <v>156</v>
      </c>
      <c r="J153" s="53"/>
      <c r="K153" s="53"/>
      <c r="L153" s="54"/>
    </row>
    <row r="154" spans="1:12" s="28" customFormat="1" ht="15">
      <c r="A154" s="134" t="s">
        <v>39</v>
      </c>
      <c r="B154" s="225">
        <v>921</v>
      </c>
      <c r="C154" s="225" t="s">
        <v>149</v>
      </c>
      <c r="D154" s="225" t="s">
        <v>146</v>
      </c>
      <c r="E154" s="162"/>
      <c r="F154" s="162"/>
      <c r="G154" s="162"/>
      <c r="H154" s="162"/>
      <c r="I154" s="225"/>
      <c r="J154" s="227">
        <f>J155</f>
        <v>530.9</v>
      </c>
      <c r="K154" s="227">
        <f aca="true" t="shared" si="16" ref="K154:L156">K155</f>
        <v>124.6</v>
      </c>
      <c r="L154" s="227">
        <f t="shared" si="16"/>
        <v>108.7</v>
      </c>
    </row>
    <row r="155" spans="1:12" s="29" customFormat="1" ht="30">
      <c r="A155" s="134" t="s">
        <v>32</v>
      </c>
      <c r="B155" s="225">
        <v>921</v>
      </c>
      <c r="C155" s="225" t="s">
        <v>149</v>
      </c>
      <c r="D155" s="225" t="s">
        <v>146</v>
      </c>
      <c r="E155" s="162" t="s">
        <v>6</v>
      </c>
      <c r="F155" s="162" t="s">
        <v>4</v>
      </c>
      <c r="G155" s="162"/>
      <c r="H155" s="162"/>
      <c r="I155" s="139"/>
      <c r="J155" s="46">
        <f>J156</f>
        <v>530.9</v>
      </c>
      <c r="K155" s="46">
        <f t="shared" si="16"/>
        <v>124.6</v>
      </c>
      <c r="L155" s="46">
        <f t="shared" si="16"/>
        <v>108.7</v>
      </c>
    </row>
    <row r="156" spans="1:12" ht="45">
      <c r="A156" s="134" t="s">
        <v>31</v>
      </c>
      <c r="B156" s="225">
        <v>921</v>
      </c>
      <c r="C156" s="225" t="s">
        <v>149</v>
      </c>
      <c r="D156" s="225" t="s">
        <v>146</v>
      </c>
      <c r="E156" s="162" t="s">
        <v>6</v>
      </c>
      <c r="F156" s="162" t="s">
        <v>205</v>
      </c>
      <c r="G156" s="162" t="s">
        <v>72</v>
      </c>
      <c r="H156" s="162"/>
      <c r="I156" s="139"/>
      <c r="J156" s="46">
        <f>J157</f>
        <v>530.9</v>
      </c>
      <c r="K156" s="46">
        <f t="shared" si="16"/>
        <v>124.6</v>
      </c>
      <c r="L156" s="46">
        <f t="shared" si="16"/>
        <v>108.7</v>
      </c>
    </row>
    <row r="157" spans="1:12" ht="45.75" customHeight="1">
      <c r="A157" s="134" t="s">
        <v>41</v>
      </c>
      <c r="B157" s="225">
        <v>921</v>
      </c>
      <c r="C157" s="225" t="s">
        <v>149</v>
      </c>
      <c r="D157" s="225" t="s">
        <v>146</v>
      </c>
      <c r="E157" s="162" t="s">
        <v>6</v>
      </c>
      <c r="F157" s="162" t="s">
        <v>205</v>
      </c>
      <c r="G157" s="162" t="s">
        <v>72</v>
      </c>
      <c r="H157" s="162" t="s">
        <v>40</v>
      </c>
      <c r="I157" s="139"/>
      <c r="J157" s="46">
        <f>J158+J163+J166+J169</f>
        <v>530.9</v>
      </c>
      <c r="K157" s="46">
        <f>K158+K163+K166+K169</f>
        <v>124.6</v>
      </c>
      <c r="L157" s="47">
        <f>L158+L163+L166+L169</f>
        <v>108.7</v>
      </c>
    </row>
    <row r="158" spans="1:12" ht="15">
      <c r="A158" s="134" t="s">
        <v>43</v>
      </c>
      <c r="B158" s="225">
        <v>921</v>
      </c>
      <c r="C158" s="225" t="s">
        <v>149</v>
      </c>
      <c r="D158" s="225" t="s">
        <v>146</v>
      </c>
      <c r="E158" s="162" t="s">
        <v>6</v>
      </c>
      <c r="F158" s="162" t="s">
        <v>205</v>
      </c>
      <c r="G158" s="162" t="s">
        <v>72</v>
      </c>
      <c r="H158" s="162" t="s">
        <v>42</v>
      </c>
      <c r="I158" s="139"/>
      <c r="J158" s="46">
        <f>J159+J161</f>
        <v>170</v>
      </c>
      <c r="K158" s="46">
        <f>SUM(K160:K162)</f>
        <v>60</v>
      </c>
      <c r="L158" s="47">
        <f>SUM(L160:L162)</f>
        <v>60</v>
      </c>
    </row>
    <row r="159" spans="1:12" ht="30">
      <c r="A159" s="165" t="s">
        <v>276</v>
      </c>
      <c r="B159" s="225">
        <v>921</v>
      </c>
      <c r="C159" s="225" t="s">
        <v>149</v>
      </c>
      <c r="D159" s="225" t="s">
        <v>146</v>
      </c>
      <c r="E159" s="162" t="s">
        <v>6</v>
      </c>
      <c r="F159" s="162" t="s">
        <v>205</v>
      </c>
      <c r="G159" s="162" t="s">
        <v>72</v>
      </c>
      <c r="H159" s="162" t="s">
        <v>42</v>
      </c>
      <c r="I159" s="139" t="s">
        <v>290</v>
      </c>
      <c r="J159" s="46">
        <f>J160</f>
        <v>170</v>
      </c>
      <c r="K159" s="46">
        <f>K160</f>
        <v>60</v>
      </c>
      <c r="L159" s="46">
        <f>L160</f>
        <v>60</v>
      </c>
    </row>
    <row r="160" spans="1:12" ht="33.75" customHeight="1">
      <c r="A160" s="134" t="s">
        <v>161</v>
      </c>
      <c r="B160" s="225">
        <v>921</v>
      </c>
      <c r="C160" s="225" t="s">
        <v>149</v>
      </c>
      <c r="D160" s="225" t="s">
        <v>146</v>
      </c>
      <c r="E160" s="162" t="s">
        <v>6</v>
      </c>
      <c r="F160" s="162" t="s">
        <v>205</v>
      </c>
      <c r="G160" s="162" t="s">
        <v>72</v>
      </c>
      <c r="H160" s="162" t="s">
        <v>42</v>
      </c>
      <c r="I160" s="139" t="s">
        <v>156</v>
      </c>
      <c r="J160" s="53">
        <v>170</v>
      </c>
      <c r="K160" s="53">
        <v>60</v>
      </c>
      <c r="L160" s="54">
        <v>60</v>
      </c>
    </row>
    <row r="161" spans="1:12" ht="30">
      <c r="A161" s="246" t="s">
        <v>297</v>
      </c>
      <c r="B161" s="225">
        <v>921</v>
      </c>
      <c r="C161" s="225" t="s">
        <v>149</v>
      </c>
      <c r="D161" s="225" t="s">
        <v>146</v>
      </c>
      <c r="E161" s="162" t="s">
        <v>6</v>
      </c>
      <c r="F161" s="162" t="s">
        <v>205</v>
      </c>
      <c r="G161" s="162" t="s">
        <v>72</v>
      </c>
      <c r="H161" s="162" t="s">
        <v>42</v>
      </c>
      <c r="I161" s="139" t="s">
        <v>298</v>
      </c>
      <c r="J161" s="53">
        <f>J162</f>
        <v>0</v>
      </c>
      <c r="K161" s="53"/>
      <c r="L161" s="54"/>
    </row>
    <row r="162" spans="1:12" ht="15">
      <c r="A162" s="134" t="s">
        <v>163</v>
      </c>
      <c r="B162" s="225">
        <v>921</v>
      </c>
      <c r="C162" s="225" t="s">
        <v>149</v>
      </c>
      <c r="D162" s="225" t="s">
        <v>146</v>
      </c>
      <c r="E162" s="162" t="s">
        <v>6</v>
      </c>
      <c r="F162" s="162" t="s">
        <v>205</v>
      </c>
      <c r="G162" s="162" t="s">
        <v>72</v>
      </c>
      <c r="H162" s="162" t="s">
        <v>42</v>
      </c>
      <c r="I162" s="139" t="s">
        <v>158</v>
      </c>
      <c r="J162" s="53"/>
      <c r="K162" s="53"/>
      <c r="L162" s="54"/>
    </row>
    <row r="163" spans="1:12" ht="15">
      <c r="A163" s="134" t="s">
        <v>44</v>
      </c>
      <c r="B163" s="225">
        <v>921</v>
      </c>
      <c r="C163" s="225" t="s">
        <v>149</v>
      </c>
      <c r="D163" s="225" t="s">
        <v>146</v>
      </c>
      <c r="E163" s="162" t="s">
        <v>6</v>
      </c>
      <c r="F163" s="162" t="s">
        <v>205</v>
      </c>
      <c r="G163" s="162" t="s">
        <v>72</v>
      </c>
      <c r="H163" s="162" t="s">
        <v>45</v>
      </c>
      <c r="I163" s="139"/>
      <c r="J163" s="46">
        <f>SUM(J164:J165)</f>
        <v>0</v>
      </c>
      <c r="K163" s="46">
        <f>SUM(K164:K165)</f>
        <v>0</v>
      </c>
      <c r="L163" s="47">
        <f>SUM(L164:L165)</f>
        <v>0</v>
      </c>
    </row>
    <row r="164" spans="1:12" ht="30">
      <c r="A164" s="134" t="s">
        <v>161</v>
      </c>
      <c r="B164" s="225">
        <v>921</v>
      </c>
      <c r="C164" s="225" t="s">
        <v>149</v>
      </c>
      <c r="D164" s="225" t="s">
        <v>146</v>
      </c>
      <c r="E164" s="162" t="s">
        <v>6</v>
      </c>
      <c r="F164" s="162" t="s">
        <v>205</v>
      </c>
      <c r="G164" s="162" t="s">
        <v>72</v>
      </c>
      <c r="H164" s="162" t="s">
        <v>45</v>
      </c>
      <c r="I164" s="139" t="s">
        <v>156</v>
      </c>
      <c r="J164" s="53"/>
      <c r="K164" s="53"/>
      <c r="L164" s="54"/>
    </row>
    <row r="165" spans="1:12" s="29" customFormat="1" ht="15">
      <c r="A165" s="134" t="s">
        <v>163</v>
      </c>
      <c r="B165" s="225">
        <v>921</v>
      </c>
      <c r="C165" s="225" t="s">
        <v>149</v>
      </c>
      <c r="D165" s="225" t="s">
        <v>146</v>
      </c>
      <c r="E165" s="162" t="s">
        <v>6</v>
      </c>
      <c r="F165" s="162" t="s">
        <v>205</v>
      </c>
      <c r="G165" s="162" t="s">
        <v>72</v>
      </c>
      <c r="H165" s="162" t="s">
        <v>45</v>
      </c>
      <c r="I165" s="139" t="s">
        <v>158</v>
      </c>
      <c r="J165" s="53"/>
      <c r="K165" s="53"/>
      <c r="L165" s="54"/>
    </row>
    <row r="166" spans="1:12" ht="15">
      <c r="A166" s="134" t="s">
        <v>46</v>
      </c>
      <c r="B166" s="225">
        <v>921</v>
      </c>
      <c r="C166" s="225" t="s">
        <v>149</v>
      </c>
      <c r="D166" s="225" t="s">
        <v>146</v>
      </c>
      <c r="E166" s="162" t="s">
        <v>6</v>
      </c>
      <c r="F166" s="162" t="s">
        <v>205</v>
      </c>
      <c r="G166" s="162" t="s">
        <v>72</v>
      </c>
      <c r="H166" s="162" t="s">
        <v>48</v>
      </c>
      <c r="I166" s="139"/>
      <c r="J166" s="46">
        <f>SUM(J167:J168)</f>
        <v>63</v>
      </c>
      <c r="K166" s="46">
        <f>SUM(K167:K168)</f>
        <v>0</v>
      </c>
      <c r="L166" s="47">
        <f>SUM(L167:L168)</f>
        <v>0</v>
      </c>
    </row>
    <row r="167" spans="1:12" ht="30">
      <c r="A167" s="134" t="s">
        <v>161</v>
      </c>
      <c r="B167" s="225">
        <v>921</v>
      </c>
      <c r="C167" s="225" t="s">
        <v>149</v>
      </c>
      <c r="D167" s="225" t="s">
        <v>146</v>
      </c>
      <c r="E167" s="162" t="s">
        <v>6</v>
      </c>
      <c r="F167" s="162" t="s">
        <v>205</v>
      </c>
      <c r="G167" s="162" t="s">
        <v>72</v>
      </c>
      <c r="H167" s="162" t="s">
        <v>48</v>
      </c>
      <c r="I167" s="139" t="s">
        <v>156</v>
      </c>
      <c r="J167" s="53">
        <v>63</v>
      </c>
      <c r="K167" s="53"/>
      <c r="L167" s="54"/>
    </row>
    <row r="168" spans="1:12" ht="15">
      <c r="A168" s="134" t="s">
        <v>163</v>
      </c>
      <c r="B168" s="225">
        <v>921</v>
      </c>
      <c r="C168" s="225" t="s">
        <v>149</v>
      </c>
      <c r="D168" s="225" t="s">
        <v>146</v>
      </c>
      <c r="E168" s="162" t="s">
        <v>6</v>
      </c>
      <c r="F168" s="162" t="s">
        <v>205</v>
      </c>
      <c r="G168" s="162" t="s">
        <v>72</v>
      </c>
      <c r="H168" s="162" t="s">
        <v>48</v>
      </c>
      <c r="I168" s="139" t="s">
        <v>158</v>
      </c>
      <c r="J168" s="53"/>
      <c r="K168" s="53"/>
      <c r="L168" s="54"/>
    </row>
    <row r="169" spans="1:12" ht="15">
      <c r="A169" s="247" t="s">
        <v>47</v>
      </c>
      <c r="B169" s="225">
        <v>921</v>
      </c>
      <c r="C169" s="225" t="s">
        <v>149</v>
      </c>
      <c r="D169" s="225" t="s">
        <v>146</v>
      </c>
      <c r="E169" s="162" t="s">
        <v>6</v>
      </c>
      <c r="F169" s="162" t="s">
        <v>205</v>
      </c>
      <c r="G169" s="162" t="s">
        <v>72</v>
      </c>
      <c r="H169" s="162" t="s">
        <v>49</v>
      </c>
      <c r="I169" s="139"/>
      <c r="J169" s="46">
        <f>SUM(J171:J172)</f>
        <v>297.9</v>
      </c>
      <c r="K169" s="46">
        <f>SUM(K171:K172)</f>
        <v>64.6</v>
      </c>
      <c r="L169" s="46">
        <f>SUM(L171:L172)</f>
        <v>48.7</v>
      </c>
    </row>
    <row r="170" spans="1:12" ht="30">
      <c r="A170" s="165" t="s">
        <v>276</v>
      </c>
      <c r="B170" s="225">
        <v>921</v>
      </c>
      <c r="C170" s="225" t="s">
        <v>149</v>
      </c>
      <c r="D170" s="225" t="s">
        <v>146</v>
      </c>
      <c r="E170" s="162" t="s">
        <v>6</v>
      </c>
      <c r="F170" s="162" t="s">
        <v>205</v>
      </c>
      <c r="G170" s="162" t="s">
        <v>72</v>
      </c>
      <c r="H170" s="162" t="s">
        <v>49</v>
      </c>
      <c r="I170" s="139" t="s">
        <v>290</v>
      </c>
      <c r="J170" s="46">
        <f>J171</f>
        <v>297.9</v>
      </c>
      <c r="K170" s="46">
        <f>K171</f>
        <v>64.6</v>
      </c>
      <c r="L170" s="46">
        <f>L171</f>
        <v>48.7</v>
      </c>
    </row>
    <row r="171" spans="1:12" ht="30">
      <c r="A171" s="134" t="s">
        <v>161</v>
      </c>
      <c r="B171" s="225">
        <v>921</v>
      </c>
      <c r="C171" s="225" t="s">
        <v>149</v>
      </c>
      <c r="D171" s="225" t="s">
        <v>146</v>
      </c>
      <c r="E171" s="162" t="s">
        <v>6</v>
      </c>
      <c r="F171" s="162" t="s">
        <v>205</v>
      </c>
      <c r="G171" s="162" t="s">
        <v>72</v>
      </c>
      <c r="H171" s="162" t="s">
        <v>49</v>
      </c>
      <c r="I171" s="139" t="s">
        <v>156</v>
      </c>
      <c r="J171" s="53">
        <f>67.22+3.78+120+180-99.6+26.5</f>
        <v>297.9</v>
      </c>
      <c r="K171" s="53">
        <v>64.6</v>
      </c>
      <c r="L171" s="54">
        <v>48.7</v>
      </c>
    </row>
    <row r="172" spans="1:12" ht="15">
      <c r="A172" s="134" t="s">
        <v>163</v>
      </c>
      <c r="B172" s="225">
        <v>921</v>
      </c>
      <c r="C172" s="225" t="s">
        <v>149</v>
      </c>
      <c r="D172" s="225" t="s">
        <v>146</v>
      </c>
      <c r="E172" s="162" t="s">
        <v>6</v>
      </c>
      <c r="F172" s="162" t="s">
        <v>205</v>
      </c>
      <c r="G172" s="162" t="s">
        <v>72</v>
      </c>
      <c r="H172" s="162" t="s">
        <v>49</v>
      </c>
      <c r="I172" s="139" t="s">
        <v>158</v>
      </c>
      <c r="J172" s="53"/>
      <c r="K172" s="53"/>
      <c r="L172" s="54"/>
    </row>
    <row r="173" spans="1:12" s="28" customFormat="1" ht="15" hidden="1">
      <c r="A173" s="134" t="s">
        <v>192</v>
      </c>
      <c r="B173" s="242">
        <v>921</v>
      </c>
      <c r="C173" s="242" t="s">
        <v>141</v>
      </c>
      <c r="D173" s="242"/>
      <c r="E173" s="162" t="s">
        <v>202</v>
      </c>
      <c r="F173" s="162" t="s">
        <v>202</v>
      </c>
      <c r="G173" s="162"/>
      <c r="H173" s="162" t="s">
        <v>202</v>
      </c>
      <c r="I173" s="242" t="s">
        <v>202</v>
      </c>
      <c r="J173" s="244">
        <f aca="true" t="shared" si="17" ref="J173:L181">J174</f>
        <v>0</v>
      </c>
      <c r="K173" s="244">
        <f t="shared" si="17"/>
        <v>0</v>
      </c>
      <c r="L173" s="245">
        <f t="shared" si="17"/>
        <v>0</v>
      </c>
    </row>
    <row r="174" spans="1:12" s="29" customFormat="1" ht="15" hidden="1">
      <c r="A174" s="134" t="s">
        <v>191</v>
      </c>
      <c r="B174" s="225">
        <v>921</v>
      </c>
      <c r="C174" s="225" t="s">
        <v>141</v>
      </c>
      <c r="D174" s="225" t="s">
        <v>203</v>
      </c>
      <c r="E174" s="162" t="s">
        <v>202</v>
      </c>
      <c r="F174" s="162" t="s">
        <v>202</v>
      </c>
      <c r="G174" s="162"/>
      <c r="H174" s="162" t="s">
        <v>202</v>
      </c>
      <c r="I174" s="225" t="s">
        <v>202</v>
      </c>
      <c r="J174" s="227">
        <f t="shared" si="17"/>
        <v>0</v>
      </c>
      <c r="K174" s="227">
        <f t="shared" si="17"/>
        <v>0</v>
      </c>
      <c r="L174" s="228">
        <f t="shared" si="17"/>
        <v>0</v>
      </c>
    </row>
    <row r="175" spans="1:12" ht="30" hidden="1">
      <c r="A175" s="134" t="s">
        <v>32</v>
      </c>
      <c r="B175" s="139">
        <v>921</v>
      </c>
      <c r="C175" s="139" t="s">
        <v>141</v>
      </c>
      <c r="D175" s="139" t="s">
        <v>203</v>
      </c>
      <c r="E175" s="162" t="s">
        <v>6</v>
      </c>
      <c r="F175" s="162" t="s">
        <v>4</v>
      </c>
      <c r="G175" s="162"/>
      <c r="H175" s="162"/>
      <c r="I175" s="139"/>
      <c r="J175" s="46">
        <f t="shared" si="17"/>
        <v>0</v>
      </c>
      <c r="K175" s="46">
        <f t="shared" si="17"/>
        <v>0</v>
      </c>
      <c r="L175" s="47">
        <f t="shared" si="17"/>
        <v>0</v>
      </c>
    </row>
    <row r="176" spans="1:12" ht="45" hidden="1">
      <c r="A176" s="134" t="s">
        <v>31</v>
      </c>
      <c r="B176" s="139">
        <v>921</v>
      </c>
      <c r="C176" s="139" t="s">
        <v>141</v>
      </c>
      <c r="D176" s="139" t="s">
        <v>203</v>
      </c>
      <c r="E176" s="162" t="s">
        <v>6</v>
      </c>
      <c r="F176" s="162" t="s">
        <v>205</v>
      </c>
      <c r="G176" s="162" t="s">
        <v>72</v>
      </c>
      <c r="H176" s="162"/>
      <c r="I176" s="139"/>
      <c r="J176" s="46">
        <f>J180+J177</f>
        <v>0</v>
      </c>
      <c r="K176" s="46">
        <f>K180+K177</f>
        <v>0</v>
      </c>
      <c r="L176" s="47">
        <f>L180+L177</f>
        <v>0</v>
      </c>
    </row>
    <row r="177" spans="1:12" ht="30" hidden="1">
      <c r="A177" s="134" t="s">
        <v>228</v>
      </c>
      <c r="B177" s="139">
        <v>921</v>
      </c>
      <c r="C177" s="139" t="s">
        <v>141</v>
      </c>
      <c r="D177" s="139" t="s">
        <v>203</v>
      </c>
      <c r="E177" s="162" t="s">
        <v>6</v>
      </c>
      <c r="F177" s="162" t="s">
        <v>205</v>
      </c>
      <c r="G177" s="162" t="s">
        <v>72</v>
      </c>
      <c r="H177" s="162" t="s">
        <v>227</v>
      </c>
      <c r="I177" s="45" t="s">
        <v>202</v>
      </c>
      <c r="J177" s="46">
        <f>J178</f>
        <v>0</v>
      </c>
      <c r="K177" s="46">
        <f t="shared" si="17"/>
        <v>0</v>
      </c>
      <c r="L177" s="47">
        <f t="shared" si="17"/>
        <v>0</v>
      </c>
    </row>
    <row r="178" spans="1:12" ht="30" hidden="1">
      <c r="A178" s="134" t="s">
        <v>229</v>
      </c>
      <c r="B178" s="139">
        <v>921</v>
      </c>
      <c r="C178" s="139" t="s">
        <v>141</v>
      </c>
      <c r="D178" s="139" t="s">
        <v>203</v>
      </c>
      <c r="E178" s="162" t="s">
        <v>6</v>
      </c>
      <c r="F178" s="162" t="s">
        <v>205</v>
      </c>
      <c r="G178" s="162" t="s">
        <v>72</v>
      </c>
      <c r="H178" s="162" t="s">
        <v>226</v>
      </c>
      <c r="I178" s="45" t="s">
        <v>202</v>
      </c>
      <c r="J178" s="46">
        <f>J179</f>
        <v>0</v>
      </c>
      <c r="K178" s="46">
        <f t="shared" si="17"/>
        <v>0</v>
      </c>
      <c r="L178" s="47">
        <f t="shared" si="17"/>
        <v>0</v>
      </c>
    </row>
    <row r="179" spans="1:12" ht="18.75" customHeight="1" hidden="1">
      <c r="A179" s="134" t="s">
        <v>60</v>
      </c>
      <c r="B179" s="139">
        <v>921</v>
      </c>
      <c r="C179" s="139" t="s">
        <v>141</v>
      </c>
      <c r="D179" s="139" t="s">
        <v>203</v>
      </c>
      <c r="E179" s="162" t="s">
        <v>6</v>
      </c>
      <c r="F179" s="162" t="s">
        <v>205</v>
      </c>
      <c r="G179" s="162" t="s">
        <v>72</v>
      </c>
      <c r="H179" s="162" t="s">
        <v>232</v>
      </c>
      <c r="I179" s="139" t="s">
        <v>156</v>
      </c>
      <c r="J179" s="53"/>
      <c r="K179" s="53"/>
      <c r="L179" s="54"/>
    </row>
    <row r="180" spans="1:12" ht="45" hidden="1">
      <c r="A180" s="134" t="s">
        <v>86</v>
      </c>
      <c r="B180" s="139">
        <v>921</v>
      </c>
      <c r="C180" s="139" t="s">
        <v>141</v>
      </c>
      <c r="D180" s="139" t="s">
        <v>203</v>
      </c>
      <c r="E180" s="162" t="s">
        <v>6</v>
      </c>
      <c r="F180" s="162" t="s">
        <v>205</v>
      </c>
      <c r="G180" s="162" t="s">
        <v>72</v>
      </c>
      <c r="H180" s="162" t="s">
        <v>166</v>
      </c>
      <c r="I180" s="45" t="s">
        <v>202</v>
      </c>
      <c r="J180" s="240">
        <f t="shared" si="17"/>
        <v>0</v>
      </c>
      <c r="K180" s="240">
        <f t="shared" si="17"/>
        <v>0</v>
      </c>
      <c r="L180" s="241">
        <f t="shared" si="17"/>
        <v>0</v>
      </c>
    </row>
    <row r="181" spans="1:12" ht="60" hidden="1">
      <c r="A181" s="134" t="s">
        <v>93</v>
      </c>
      <c r="B181" s="139">
        <v>921</v>
      </c>
      <c r="C181" s="139" t="s">
        <v>141</v>
      </c>
      <c r="D181" s="139" t="s">
        <v>203</v>
      </c>
      <c r="E181" s="162" t="s">
        <v>6</v>
      </c>
      <c r="F181" s="162" t="s">
        <v>205</v>
      </c>
      <c r="G181" s="162" t="s">
        <v>72</v>
      </c>
      <c r="H181" s="162" t="s">
        <v>92</v>
      </c>
      <c r="I181" s="45" t="s">
        <v>202</v>
      </c>
      <c r="J181" s="240">
        <f t="shared" si="17"/>
        <v>0</v>
      </c>
      <c r="K181" s="240">
        <f t="shared" si="17"/>
        <v>0</v>
      </c>
      <c r="L181" s="241">
        <f t="shared" si="17"/>
        <v>0</v>
      </c>
    </row>
    <row r="182" spans="1:12" ht="15" hidden="1">
      <c r="A182" s="134" t="s">
        <v>60</v>
      </c>
      <c r="B182" s="139">
        <v>921</v>
      </c>
      <c r="C182" s="139" t="s">
        <v>141</v>
      </c>
      <c r="D182" s="139" t="s">
        <v>203</v>
      </c>
      <c r="E182" s="162" t="s">
        <v>6</v>
      </c>
      <c r="F182" s="162" t="s">
        <v>205</v>
      </c>
      <c r="G182" s="162" t="s">
        <v>72</v>
      </c>
      <c r="H182" s="162" t="s">
        <v>92</v>
      </c>
      <c r="I182" s="139" t="s">
        <v>85</v>
      </c>
      <c r="J182" s="53">
        <v>0</v>
      </c>
      <c r="K182" s="53">
        <v>0</v>
      </c>
      <c r="L182" s="54">
        <v>0</v>
      </c>
    </row>
    <row r="183" spans="1:12" ht="15">
      <c r="A183" s="134" t="s">
        <v>176</v>
      </c>
      <c r="B183" s="242">
        <v>921</v>
      </c>
      <c r="C183" s="242" t="s">
        <v>148</v>
      </c>
      <c r="D183" s="242"/>
      <c r="E183" s="162"/>
      <c r="F183" s="162"/>
      <c r="G183" s="162"/>
      <c r="H183" s="162" t="s">
        <v>202</v>
      </c>
      <c r="I183" s="139" t="s">
        <v>202</v>
      </c>
      <c r="J183" s="240">
        <f>J184+J216</f>
        <v>111.7</v>
      </c>
      <c r="K183" s="240">
        <f>K184+K216</f>
        <v>111.7</v>
      </c>
      <c r="L183" s="241">
        <f>L184+L216</f>
        <v>101.6</v>
      </c>
    </row>
    <row r="184" spans="1:12" ht="15">
      <c r="A184" s="134" t="s">
        <v>151</v>
      </c>
      <c r="B184" s="139">
        <v>921</v>
      </c>
      <c r="C184" s="139" t="s">
        <v>148</v>
      </c>
      <c r="D184" s="139" t="s">
        <v>203</v>
      </c>
      <c r="E184" s="162"/>
      <c r="F184" s="162" t="s">
        <v>202</v>
      </c>
      <c r="G184" s="162"/>
      <c r="H184" s="162" t="s">
        <v>202</v>
      </c>
      <c r="I184" s="139" t="s">
        <v>202</v>
      </c>
      <c r="J184" s="240">
        <f>J185</f>
        <v>111.7</v>
      </c>
      <c r="K184" s="240">
        <f aca="true" t="shared" si="18" ref="K184:L187">K185</f>
        <v>111.7</v>
      </c>
      <c r="L184" s="241">
        <f t="shared" si="18"/>
        <v>101.6</v>
      </c>
    </row>
    <row r="185" spans="1:12" ht="30">
      <c r="A185" s="134" t="s">
        <v>32</v>
      </c>
      <c r="B185" s="139">
        <v>921</v>
      </c>
      <c r="C185" s="139" t="s">
        <v>148</v>
      </c>
      <c r="D185" s="139" t="s">
        <v>203</v>
      </c>
      <c r="E185" s="162" t="s">
        <v>6</v>
      </c>
      <c r="F185" s="162" t="s">
        <v>4</v>
      </c>
      <c r="G185" s="162"/>
      <c r="H185" s="162" t="s">
        <v>202</v>
      </c>
      <c r="I185" s="139" t="s">
        <v>202</v>
      </c>
      <c r="J185" s="240">
        <f>J186</f>
        <v>111.7</v>
      </c>
      <c r="K185" s="240">
        <f t="shared" si="18"/>
        <v>111.7</v>
      </c>
      <c r="L185" s="241">
        <f t="shared" si="18"/>
        <v>101.6</v>
      </c>
    </row>
    <row r="186" spans="1:12" ht="45">
      <c r="A186" s="134" t="s">
        <v>31</v>
      </c>
      <c r="B186" s="139">
        <v>921</v>
      </c>
      <c r="C186" s="139" t="s">
        <v>148</v>
      </c>
      <c r="D186" s="139" t="s">
        <v>203</v>
      </c>
      <c r="E186" s="162" t="s">
        <v>6</v>
      </c>
      <c r="F186" s="162" t="s">
        <v>205</v>
      </c>
      <c r="G186" s="162" t="s">
        <v>72</v>
      </c>
      <c r="H186" s="162" t="s">
        <v>202</v>
      </c>
      <c r="I186" s="139" t="s">
        <v>202</v>
      </c>
      <c r="J186" s="46">
        <f>J187</f>
        <v>111.7</v>
      </c>
      <c r="K186" s="46">
        <f t="shared" si="18"/>
        <v>111.7</v>
      </c>
      <c r="L186" s="47">
        <f t="shared" si="18"/>
        <v>101.6</v>
      </c>
    </row>
    <row r="187" spans="1:12" ht="30">
      <c r="A187" s="134" t="s">
        <v>131</v>
      </c>
      <c r="B187" s="139">
        <v>921</v>
      </c>
      <c r="C187" s="139" t="s">
        <v>148</v>
      </c>
      <c r="D187" s="139" t="s">
        <v>203</v>
      </c>
      <c r="E187" s="162" t="s">
        <v>6</v>
      </c>
      <c r="F187" s="162" t="s">
        <v>205</v>
      </c>
      <c r="G187" s="162" t="s">
        <v>72</v>
      </c>
      <c r="H187" s="162" t="s">
        <v>18</v>
      </c>
      <c r="I187" s="139" t="s">
        <v>202</v>
      </c>
      <c r="J187" s="46">
        <f>J188</f>
        <v>111.7</v>
      </c>
      <c r="K187" s="46">
        <f t="shared" si="18"/>
        <v>111.7</v>
      </c>
      <c r="L187" s="47">
        <f t="shared" si="18"/>
        <v>101.6</v>
      </c>
    </row>
    <row r="188" spans="1:12" ht="15">
      <c r="A188" s="134" t="s">
        <v>130</v>
      </c>
      <c r="B188" s="139">
        <v>921</v>
      </c>
      <c r="C188" s="139" t="s">
        <v>148</v>
      </c>
      <c r="D188" s="139" t="s">
        <v>203</v>
      </c>
      <c r="E188" s="162" t="s">
        <v>6</v>
      </c>
      <c r="F188" s="162" t="s">
        <v>205</v>
      </c>
      <c r="G188" s="162" t="s">
        <v>72</v>
      </c>
      <c r="H188" s="162" t="s">
        <v>17</v>
      </c>
      <c r="I188" s="139"/>
      <c r="J188" s="46">
        <f>J190</f>
        <v>111.7</v>
      </c>
      <c r="K188" s="46">
        <f>K190</f>
        <v>111.7</v>
      </c>
      <c r="L188" s="47">
        <f>L190</f>
        <v>101.6</v>
      </c>
    </row>
    <row r="189" spans="1:12" ht="15">
      <c r="A189" s="246" t="s">
        <v>299</v>
      </c>
      <c r="B189" s="139">
        <v>921</v>
      </c>
      <c r="C189" s="139" t="s">
        <v>148</v>
      </c>
      <c r="D189" s="139" t="s">
        <v>203</v>
      </c>
      <c r="E189" s="162" t="s">
        <v>6</v>
      </c>
      <c r="F189" s="162" t="s">
        <v>205</v>
      </c>
      <c r="G189" s="162" t="s">
        <v>72</v>
      </c>
      <c r="H189" s="162" t="s">
        <v>17</v>
      </c>
      <c r="I189" s="139" t="s">
        <v>300</v>
      </c>
      <c r="J189" s="46">
        <f>J190</f>
        <v>111.7</v>
      </c>
      <c r="K189" s="46">
        <f>K190</f>
        <v>111.7</v>
      </c>
      <c r="L189" s="47">
        <f>L190</f>
        <v>101.6</v>
      </c>
    </row>
    <row r="190" spans="1:12" ht="15">
      <c r="A190" s="134" t="s">
        <v>162</v>
      </c>
      <c r="B190" s="139">
        <v>921</v>
      </c>
      <c r="C190" s="139" t="s">
        <v>148</v>
      </c>
      <c r="D190" s="139" t="s">
        <v>203</v>
      </c>
      <c r="E190" s="162" t="s">
        <v>6</v>
      </c>
      <c r="F190" s="162" t="s">
        <v>205</v>
      </c>
      <c r="G190" s="162" t="s">
        <v>72</v>
      </c>
      <c r="H190" s="162" t="s">
        <v>17</v>
      </c>
      <c r="I190" s="139" t="s">
        <v>159</v>
      </c>
      <c r="J190" s="53">
        <v>111.7</v>
      </c>
      <c r="K190" s="53">
        <v>111.7</v>
      </c>
      <c r="L190" s="54">
        <v>101.6</v>
      </c>
    </row>
    <row r="191" spans="1:12" ht="30">
      <c r="A191" s="134" t="s">
        <v>108</v>
      </c>
      <c r="B191" s="242">
        <v>921</v>
      </c>
      <c r="C191" s="242" t="s">
        <v>175</v>
      </c>
      <c r="D191" s="242"/>
      <c r="E191" s="162"/>
      <c r="F191" s="162"/>
      <c r="G191" s="162"/>
      <c r="H191" s="162"/>
      <c r="I191" s="242"/>
      <c r="J191" s="46">
        <f aca="true" t="shared" si="19" ref="J191:L193">J192</f>
        <v>2.4</v>
      </c>
      <c r="K191" s="46">
        <f t="shared" si="19"/>
        <v>2.4</v>
      </c>
      <c r="L191" s="46">
        <f t="shared" si="19"/>
        <v>2.3</v>
      </c>
    </row>
    <row r="192" spans="1:12" ht="15">
      <c r="A192" s="134" t="s">
        <v>26</v>
      </c>
      <c r="B192" s="225">
        <v>921</v>
      </c>
      <c r="C192" s="225" t="s">
        <v>175</v>
      </c>
      <c r="D192" s="225" t="s">
        <v>203</v>
      </c>
      <c r="E192" s="162"/>
      <c r="F192" s="162"/>
      <c r="G192" s="162"/>
      <c r="H192" s="162"/>
      <c r="I192" s="225"/>
      <c r="J192" s="227">
        <f t="shared" si="19"/>
        <v>2.4</v>
      </c>
      <c r="K192" s="227">
        <f t="shared" si="19"/>
        <v>2.4</v>
      </c>
      <c r="L192" s="228">
        <f t="shared" si="19"/>
        <v>2.3</v>
      </c>
    </row>
    <row r="193" spans="1:12" ht="30">
      <c r="A193" s="134" t="s">
        <v>32</v>
      </c>
      <c r="B193" s="139">
        <v>921</v>
      </c>
      <c r="C193" s="139" t="s">
        <v>175</v>
      </c>
      <c r="D193" s="139" t="s">
        <v>203</v>
      </c>
      <c r="E193" s="162" t="s">
        <v>6</v>
      </c>
      <c r="F193" s="162" t="s">
        <v>4</v>
      </c>
      <c r="G193" s="162"/>
      <c r="H193" s="162"/>
      <c r="I193" s="139"/>
      <c r="J193" s="46">
        <f t="shared" si="19"/>
        <v>2.4</v>
      </c>
      <c r="K193" s="46">
        <f t="shared" si="19"/>
        <v>2.4</v>
      </c>
      <c r="L193" s="47">
        <f t="shared" si="19"/>
        <v>2.3</v>
      </c>
    </row>
    <row r="194" spans="1:12" ht="45">
      <c r="A194" s="134" t="s">
        <v>31</v>
      </c>
      <c r="B194" s="139">
        <v>921</v>
      </c>
      <c r="C194" s="139" t="s">
        <v>175</v>
      </c>
      <c r="D194" s="139" t="s">
        <v>203</v>
      </c>
      <c r="E194" s="162" t="s">
        <v>6</v>
      </c>
      <c r="F194" s="162" t="s">
        <v>205</v>
      </c>
      <c r="G194" s="162" t="s">
        <v>203</v>
      </c>
      <c r="H194" s="162"/>
      <c r="I194" s="139"/>
      <c r="J194" s="46">
        <f>J196</f>
        <v>2.4</v>
      </c>
      <c r="K194" s="46">
        <f>K196</f>
        <v>2.4</v>
      </c>
      <c r="L194" s="47">
        <f>L196</f>
        <v>2.3</v>
      </c>
    </row>
    <row r="195" spans="1:12" ht="15">
      <c r="A195" s="134" t="s">
        <v>183</v>
      </c>
      <c r="B195" s="139">
        <v>921</v>
      </c>
      <c r="C195" s="139" t="s">
        <v>175</v>
      </c>
      <c r="D195" s="139" t="s">
        <v>203</v>
      </c>
      <c r="E195" s="162" t="s">
        <v>6</v>
      </c>
      <c r="F195" s="162" t="s">
        <v>205</v>
      </c>
      <c r="G195" s="162" t="s">
        <v>203</v>
      </c>
      <c r="H195" s="162" t="s">
        <v>73</v>
      </c>
      <c r="I195" s="139"/>
      <c r="J195" s="46">
        <f>J196</f>
        <v>2.4</v>
      </c>
      <c r="K195" s="46">
        <f>K196</f>
        <v>2.4</v>
      </c>
      <c r="L195" s="47">
        <f>L196</f>
        <v>2.3</v>
      </c>
    </row>
    <row r="196" spans="1:12" ht="15">
      <c r="A196" s="134" t="s">
        <v>79</v>
      </c>
      <c r="B196" s="139">
        <v>921</v>
      </c>
      <c r="C196" s="139" t="s">
        <v>175</v>
      </c>
      <c r="D196" s="139" t="s">
        <v>203</v>
      </c>
      <c r="E196" s="162" t="s">
        <v>6</v>
      </c>
      <c r="F196" s="162" t="s">
        <v>205</v>
      </c>
      <c r="G196" s="162" t="s">
        <v>203</v>
      </c>
      <c r="H196" s="162" t="s">
        <v>150</v>
      </c>
      <c r="I196" s="139" t="s">
        <v>202</v>
      </c>
      <c r="J196" s="46">
        <f>J198</f>
        <v>2.4</v>
      </c>
      <c r="K196" s="46">
        <f>K198</f>
        <v>2.4</v>
      </c>
      <c r="L196" s="47">
        <f>L198</f>
        <v>2.3</v>
      </c>
    </row>
    <row r="197" spans="1:12" ht="15">
      <c r="A197" s="246" t="s">
        <v>301</v>
      </c>
      <c r="B197" s="139">
        <v>921</v>
      </c>
      <c r="C197" s="139" t="s">
        <v>175</v>
      </c>
      <c r="D197" s="139" t="s">
        <v>203</v>
      </c>
      <c r="E197" s="162" t="s">
        <v>6</v>
      </c>
      <c r="F197" s="162" t="s">
        <v>205</v>
      </c>
      <c r="G197" s="162" t="s">
        <v>203</v>
      </c>
      <c r="H197" s="162" t="s">
        <v>150</v>
      </c>
      <c r="I197" s="139" t="s">
        <v>302</v>
      </c>
      <c r="J197" s="46">
        <f>J198</f>
        <v>2.4</v>
      </c>
      <c r="K197" s="46">
        <f>K198</f>
        <v>2.4</v>
      </c>
      <c r="L197" s="46">
        <f>L198</f>
        <v>2.3</v>
      </c>
    </row>
    <row r="198" spans="1:12" ht="15">
      <c r="A198" s="134" t="s">
        <v>79</v>
      </c>
      <c r="B198" s="139">
        <v>921</v>
      </c>
      <c r="C198" s="139" t="s">
        <v>175</v>
      </c>
      <c r="D198" s="139" t="s">
        <v>203</v>
      </c>
      <c r="E198" s="162" t="s">
        <v>6</v>
      </c>
      <c r="F198" s="162" t="s">
        <v>205</v>
      </c>
      <c r="G198" s="162" t="s">
        <v>203</v>
      </c>
      <c r="H198" s="162" t="s">
        <v>150</v>
      </c>
      <c r="I198" s="139">
        <v>730</v>
      </c>
      <c r="J198" s="53">
        <v>2.4</v>
      </c>
      <c r="K198" s="53">
        <v>2.4</v>
      </c>
      <c r="L198" s="54">
        <v>2.3</v>
      </c>
    </row>
    <row r="199" spans="1:12" ht="15">
      <c r="A199" s="248" t="s">
        <v>284</v>
      </c>
      <c r="B199" s="249">
        <v>921</v>
      </c>
      <c r="C199" s="249">
        <v>99</v>
      </c>
      <c r="D199" s="249"/>
      <c r="E199" s="249"/>
      <c r="F199" s="249"/>
      <c r="G199" s="249"/>
      <c r="H199" s="249" t="s">
        <v>202</v>
      </c>
      <c r="I199" s="242"/>
      <c r="J199" s="46">
        <f aca="true" t="shared" si="20" ref="J199:L201">J200</f>
        <v>0</v>
      </c>
      <c r="K199" s="46">
        <f t="shared" si="20"/>
        <v>16.4</v>
      </c>
      <c r="L199" s="47">
        <f t="shared" si="20"/>
        <v>33.1</v>
      </c>
    </row>
    <row r="200" spans="1:12" ht="15">
      <c r="A200" s="246" t="s">
        <v>285</v>
      </c>
      <c r="B200" s="250">
        <v>921</v>
      </c>
      <c r="C200" s="250">
        <v>99</v>
      </c>
      <c r="D200" s="250">
        <v>99</v>
      </c>
      <c r="E200" s="250"/>
      <c r="F200" s="250"/>
      <c r="G200" s="250"/>
      <c r="H200" s="250"/>
      <c r="I200" s="225"/>
      <c r="J200" s="227">
        <f t="shared" si="20"/>
        <v>0</v>
      </c>
      <c r="K200" s="227">
        <f t="shared" si="20"/>
        <v>16.4</v>
      </c>
      <c r="L200" s="228">
        <f t="shared" si="20"/>
        <v>33.1</v>
      </c>
    </row>
    <row r="201" spans="1:12" ht="30">
      <c r="A201" s="134" t="s">
        <v>32</v>
      </c>
      <c r="B201" s="250">
        <v>921</v>
      </c>
      <c r="C201" s="250">
        <v>99</v>
      </c>
      <c r="D201" s="250">
        <v>99</v>
      </c>
      <c r="E201" s="250">
        <v>89</v>
      </c>
      <c r="F201" s="250" t="s">
        <v>4</v>
      </c>
      <c r="G201" s="250"/>
      <c r="H201" s="250"/>
      <c r="I201" s="139"/>
      <c r="J201" s="46">
        <f t="shared" si="20"/>
        <v>0</v>
      </c>
      <c r="K201" s="46">
        <f t="shared" si="20"/>
        <v>16.4</v>
      </c>
      <c r="L201" s="47">
        <f t="shared" si="20"/>
        <v>33.1</v>
      </c>
    </row>
    <row r="202" spans="1:12" ht="45">
      <c r="A202" s="134" t="s">
        <v>31</v>
      </c>
      <c r="B202" s="250">
        <v>921</v>
      </c>
      <c r="C202" s="250">
        <v>99</v>
      </c>
      <c r="D202" s="250">
        <v>99</v>
      </c>
      <c r="E202" s="250">
        <v>89</v>
      </c>
      <c r="F202" s="250">
        <v>1</v>
      </c>
      <c r="G202" s="251" t="s">
        <v>72</v>
      </c>
      <c r="H202" s="250"/>
      <c r="I202" s="139"/>
      <c r="J202" s="46">
        <f>J204</f>
        <v>0</v>
      </c>
      <c r="K202" s="46">
        <f>K204</f>
        <v>16.4</v>
      </c>
      <c r="L202" s="47">
        <f>L204</f>
        <v>33.1</v>
      </c>
    </row>
    <row r="203" spans="1:12" ht="15">
      <c r="A203" s="246" t="s">
        <v>285</v>
      </c>
      <c r="B203" s="250">
        <v>921</v>
      </c>
      <c r="C203" s="250">
        <v>99</v>
      </c>
      <c r="D203" s="250">
        <v>99</v>
      </c>
      <c r="E203" s="250">
        <v>89</v>
      </c>
      <c r="F203" s="250">
        <v>1</v>
      </c>
      <c r="G203" s="251" t="s">
        <v>72</v>
      </c>
      <c r="H203" s="250">
        <v>41990</v>
      </c>
      <c r="I203" s="139"/>
      <c r="J203" s="46">
        <f aca="true" t="shared" si="21" ref="J203:L204">J204</f>
        <v>0</v>
      </c>
      <c r="K203" s="46">
        <f t="shared" si="21"/>
        <v>16.4</v>
      </c>
      <c r="L203" s="47">
        <f t="shared" si="21"/>
        <v>33.1</v>
      </c>
    </row>
    <row r="204" spans="1:12" ht="30">
      <c r="A204" s="165" t="s">
        <v>276</v>
      </c>
      <c r="B204" s="250">
        <v>921</v>
      </c>
      <c r="C204" s="250">
        <v>99</v>
      </c>
      <c r="D204" s="250">
        <v>99</v>
      </c>
      <c r="E204" s="250">
        <v>89</v>
      </c>
      <c r="F204" s="250">
        <v>1</v>
      </c>
      <c r="G204" s="251" t="s">
        <v>72</v>
      </c>
      <c r="H204" s="250">
        <v>41990</v>
      </c>
      <c r="I204" s="139" t="s">
        <v>156</v>
      </c>
      <c r="J204" s="46">
        <f t="shared" si="21"/>
        <v>0</v>
      </c>
      <c r="K204" s="46">
        <f t="shared" si="21"/>
        <v>16.4</v>
      </c>
      <c r="L204" s="47">
        <f t="shared" si="21"/>
        <v>33.1</v>
      </c>
    </row>
    <row r="205" spans="1:12" ht="30.75" thickBot="1">
      <c r="A205" s="252" t="s">
        <v>161</v>
      </c>
      <c r="B205" s="253">
        <v>921</v>
      </c>
      <c r="C205" s="253">
        <v>99</v>
      </c>
      <c r="D205" s="253">
        <v>99</v>
      </c>
      <c r="E205" s="253">
        <v>89</v>
      </c>
      <c r="F205" s="253">
        <v>1</v>
      </c>
      <c r="G205" s="254" t="s">
        <v>72</v>
      </c>
      <c r="H205" s="253">
        <v>41990</v>
      </c>
      <c r="I205" s="255" t="s">
        <v>286</v>
      </c>
      <c r="J205" s="61">
        <v>0</v>
      </c>
      <c r="K205" s="61">
        <v>16.4</v>
      </c>
      <c r="L205" s="62">
        <v>33.1</v>
      </c>
    </row>
    <row r="206" spans="1:12" ht="15">
      <c r="A206" s="209"/>
      <c r="B206" s="210"/>
      <c r="C206" s="209"/>
      <c r="D206" s="209"/>
      <c r="E206" s="209"/>
      <c r="F206" s="209"/>
      <c r="G206" s="209"/>
      <c r="H206" s="209"/>
      <c r="I206" s="209"/>
      <c r="J206" s="211"/>
      <c r="K206" s="211"/>
      <c r="L206" s="211"/>
    </row>
  </sheetData>
  <sheetProtection/>
  <mergeCells count="9">
    <mergeCell ref="H2:L3"/>
    <mergeCell ref="A4:L4"/>
    <mergeCell ref="E6:H7"/>
    <mergeCell ref="D6:D7"/>
    <mergeCell ref="C6:C7"/>
    <mergeCell ref="B6:B7"/>
    <mergeCell ref="I6:I7"/>
    <mergeCell ref="J6:L6"/>
    <mergeCell ref="A6:A7"/>
  </mergeCells>
  <conditionalFormatting sqref="I10:I13 A37 I22">
    <cfRule type="expression" priority="11" dxfId="35" stopIfTrue="1">
      <formula>$H10=""</formula>
    </cfRule>
    <cfRule type="expression" priority="12" dxfId="36" stopIfTrue="1">
      <formula>#REF!&lt;&gt;""</formula>
    </cfRule>
    <cfRule type="expression" priority="13" dxfId="37" stopIfTrue="1">
      <formula>AND($I10="",$H10&lt;&gt;"")</formula>
    </cfRule>
  </conditionalFormatting>
  <conditionalFormatting sqref="A8:H8 J110:L110 J85:L85 I93:L98 I74:L74 J9:L9 J154:L154">
    <cfRule type="expression" priority="14" dxfId="35" stopIfTrue="1">
      <formula>$C8=""</formula>
    </cfRule>
    <cfRule type="expression" priority="15" dxfId="36" stopIfTrue="1">
      <formula>$D8&lt;&gt;""</formula>
    </cfRule>
  </conditionalFormatting>
  <conditionalFormatting sqref="A40">
    <cfRule type="expression" priority="8" dxfId="35" stopIfTrue="1">
      <formula>$H40=""</formula>
    </cfRule>
    <cfRule type="expression" priority="9" dxfId="36" stopIfTrue="1">
      <formula>#REF!&lt;&gt;""</formula>
    </cfRule>
    <cfRule type="expression" priority="10" dxfId="37" stopIfTrue="1">
      <formula>AND($I40="",$H40&lt;&gt;"")</formula>
    </cfRule>
  </conditionalFormatting>
  <conditionalFormatting sqref="I74:L74">
    <cfRule type="expression" priority="6" dxfId="35" stopIfTrue="1">
      <formula>$C74=""</formula>
    </cfRule>
    <cfRule type="expression" priority="7" dxfId="36" stopIfTrue="1">
      <formula>$D74&lt;&gt;""</formula>
    </cfRule>
  </conditionalFormatting>
  <conditionalFormatting sqref="I27 I10:I13 A44 A49">
    <cfRule type="expression" priority="3" dxfId="35" stopIfTrue="1">
      <formula>$H10=""</formula>
    </cfRule>
    <cfRule type="expression" priority="4" dxfId="36" stopIfTrue="1">
      <formula>#REF!&lt;&gt;""</formula>
    </cfRule>
    <cfRule type="expression" priority="5" dxfId="37" stopIfTrue="1">
      <formula>AND($I10="",$H10&lt;&gt;"")</formula>
    </cfRule>
  </conditionalFormatting>
  <conditionalFormatting sqref="A8:H8 J101:L101 J173:L173 I111:L111 I92:L92 J9:L9 J125:L125">
    <cfRule type="expression" priority="1" dxfId="35" stopIfTrue="1">
      <formula>$C8=""</formula>
    </cfRule>
    <cfRule type="expression" priority="2" dxfId="36" stopIfTrue="1">
      <formula>$D8&lt;&gt;""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6"/>
  <sheetViews>
    <sheetView zoomScalePageLayoutView="0" workbookViewId="0" topLeftCell="A12">
      <selection activeCell="I13" sqref="I13"/>
    </sheetView>
  </sheetViews>
  <sheetFormatPr defaultColWidth="9.00390625" defaultRowHeight="12.75"/>
  <cols>
    <col min="1" max="1" width="59.625" style="9" customWidth="1"/>
    <col min="2" max="2" width="4.00390625" style="9" bestFit="1" customWidth="1"/>
    <col min="3" max="3" width="4.625" style="9" bestFit="1" customWidth="1"/>
    <col min="4" max="4" width="3.625" style="9" bestFit="1" customWidth="1"/>
    <col min="5" max="5" width="2.25390625" style="9" bestFit="1" customWidth="1"/>
    <col min="6" max="6" width="3.625" style="9" customWidth="1"/>
    <col min="7" max="7" width="7.75390625" style="9" bestFit="1" customWidth="1"/>
    <col min="8" max="8" width="6.375" style="9" customWidth="1"/>
    <col min="9" max="11" width="16.875" style="11" customWidth="1"/>
    <col min="12" max="12" width="9.75390625" style="6" bestFit="1" customWidth="1"/>
    <col min="13" max="13" width="15.875" style="6" customWidth="1"/>
    <col min="14" max="14" width="12.00390625" style="6" customWidth="1"/>
    <col min="15" max="16384" width="9.125" style="6" customWidth="1"/>
  </cols>
  <sheetData>
    <row r="1" spans="1:11" ht="15">
      <c r="A1" s="126"/>
      <c r="B1" s="126"/>
      <c r="C1" s="83"/>
      <c r="D1" s="126"/>
      <c r="E1" s="126"/>
      <c r="F1" s="126"/>
      <c r="G1" s="126"/>
      <c r="H1" s="126"/>
      <c r="I1" s="83" t="s">
        <v>221</v>
      </c>
      <c r="J1" s="126"/>
      <c r="K1" s="126"/>
    </row>
    <row r="2" spans="1:11" ht="52.5" customHeight="1">
      <c r="A2" s="126"/>
      <c r="B2" s="126"/>
      <c r="C2" s="83"/>
      <c r="D2" s="126"/>
      <c r="E2" s="126"/>
      <c r="F2" s="126"/>
      <c r="G2" s="126"/>
      <c r="H2" s="126"/>
      <c r="I2" s="286" t="str">
        <f>прил6!F2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2022 год и на плановый период 2023 и 2024 годов»    
от  29.12.2021г №18(в редакции решения Совета депутатов Мордовско-Вечкенинского сельского поселения Ковылкинского муниципального района от 30.12.2021г № 1)</v>
      </c>
      <c r="J2" s="269"/>
      <c r="K2" s="269"/>
    </row>
    <row r="3" spans="1:11" ht="15">
      <c r="A3" s="126"/>
      <c r="B3" s="126"/>
      <c r="C3" s="83"/>
      <c r="D3" s="126"/>
      <c r="E3" s="126"/>
      <c r="F3" s="126"/>
      <c r="G3" s="126"/>
      <c r="H3" s="126"/>
      <c r="I3" s="269"/>
      <c r="J3" s="269"/>
      <c r="K3" s="269"/>
    </row>
    <row r="4" spans="1:11" ht="15">
      <c r="A4" s="126"/>
      <c r="B4" s="126"/>
      <c r="C4" s="83"/>
      <c r="D4" s="126"/>
      <c r="E4" s="126"/>
      <c r="F4" s="126"/>
      <c r="G4" s="126"/>
      <c r="H4" s="126"/>
      <c r="I4" s="269"/>
      <c r="J4" s="269"/>
      <c r="K4" s="269"/>
    </row>
    <row r="5" spans="1:11" ht="15">
      <c r="A5" s="126"/>
      <c r="B5" s="126"/>
      <c r="C5" s="83"/>
      <c r="D5" s="190"/>
      <c r="E5" s="190"/>
      <c r="F5" s="190"/>
      <c r="G5" s="190"/>
      <c r="H5" s="126"/>
      <c r="I5" s="269"/>
      <c r="J5" s="269"/>
      <c r="K5" s="269"/>
    </row>
    <row r="6" spans="1:11" ht="16.5" customHeight="1">
      <c r="A6" s="126"/>
      <c r="B6" s="126"/>
      <c r="C6" s="126"/>
      <c r="D6" s="126"/>
      <c r="E6" s="126"/>
      <c r="F6" s="126"/>
      <c r="G6" s="126"/>
      <c r="H6" s="127"/>
      <c r="I6" s="269"/>
      <c r="J6" s="269"/>
      <c r="K6" s="269"/>
    </row>
    <row r="7" spans="1:11" ht="73.5" customHeight="1">
      <c r="A7" s="191"/>
      <c r="B7" s="192"/>
      <c r="C7" s="192"/>
      <c r="D7" s="192"/>
      <c r="E7" s="192"/>
      <c r="F7" s="192"/>
      <c r="G7" s="192"/>
      <c r="H7" s="192"/>
      <c r="I7" s="269"/>
      <c r="J7" s="269"/>
      <c r="K7" s="269"/>
    </row>
    <row r="8" spans="1:11" ht="140.25" customHeight="1">
      <c r="A8" s="287" t="s">
        <v>325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</row>
    <row r="9" spans="1:11" ht="15">
      <c r="A9" s="191"/>
      <c r="B9" s="192"/>
      <c r="C9" s="192"/>
      <c r="D9" s="192"/>
      <c r="E9" s="192"/>
      <c r="F9" s="192"/>
      <c r="G9" s="192"/>
      <c r="H9" s="192"/>
      <c r="I9" s="128"/>
      <c r="J9" s="128"/>
      <c r="K9" s="128"/>
    </row>
    <row r="10" spans="1:11" ht="15.75" thickBot="1">
      <c r="A10" s="193"/>
      <c r="B10" s="193"/>
      <c r="C10" s="193"/>
      <c r="D10" s="193"/>
      <c r="E10" s="193"/>
      <c r="F10" s="193"/>
      <c r="G10" s="193"/>
      <c r="H10" s="193"/>
      <c r="I10" s="194"/>
      <c r="J10" s="194"/>
      <c r="K10" s="194"/>
    </row>
    <row r="11" spans="1:11" s="17" customFormat="1" ht="16.5" thickBot="1">
      <c r="A11" s="149" t="s">
        <v>196</v>
      </c>
      <c r="B11" s="288" t="s">
        <v>198</v>
      </c>
      <c r="C11" s="290" t="s">
        <v>199</v>
      </c>
      <c r="D11" s="292" t="s">
        <v>200</v>
      </c>
      <c r="E11" s="288"/>
      <c r="F11" s="288"/>
      <c r="G11" s="293"/>
      <c r="H11" s="290" t="s">
        <v>201</v>
      </c>
      <c r="I11" s="276" t="s">
        <v>7</v>
      </c>
      <c r="J11" s="276"/>
      <c r="K11" s="277"/>
    </row>
    <row r="12" spans="1:11" s="17" customFormat="1" ht="16.5" thickBot="1">
      <c r="A12" s="150"/>
      <c r="B12" s="289"/>
      <c r="C12" s="291"/>
      <c r="D12" s="294"/>
      <c r="E12" s="289"/>
      <c r="F12" s="289"/>
      <c r="G12" s="295"/>
      <c r="H12" s="291"/>
      <c r="I12" s="95" t="s">
        <v>249</v>
      </c>
      <c r="J12" s="151" t="s">
        <v>283</v>
      </c>
      <c r="K12" s="95" t="s">
        <v>316</v>
      </c>
    </row>
    <row r="13" spans="1:15" ht="24.75" customHeight="1" thickBot="1">
      <c r="A13" s="195" t="s">
        <v>143</v>
      </c>
      <c r="B13" s="196"/>
      <c r="C13" s="196"/>
      <c r="D13" s="196"/>
      <c r="E13" s="196"/>
      <c r="F13" s="196"/>
      <c r="G13" s="196" t="s">
        <v>202</v>
      </c>
      <c r="H13" s="196" t="s">
        <v>202</v>
      </c>
      <c r="I13" s="197">
        <f>I14+I81+I96+I132+I124+I140+I88+I104</f>
        <v>3222.0979999999995</v>
      </c>
      <c r="J13" s="197">
        <f>J14+J81+J88+J96+J104+J124+J132+J140</f>
        <v>1402.2900000000002</v>
      </c>
      <c r="K13" s="197">
        <f>прил2!L8</f>
        <v>1447.8899999999999</v>
      </c>
      <c r="M13" s="6">
        <f>I13-прил2!J8</f>
        <v>0</v>
      </c>
      <c r="N13" s="6">
        <f>J13-прил2!K8</f>
        <v>0</v>
      </c>
      <c r="O13" s="6">
        <f>K13-прил2!L8</f>
        <v>0</v>
      </c>
    </row>
    <row r="14" spans="1:11" s="12" customFormat="1" ht="15">
      <c r="A14" s="152" t="s">
        <v>80</v>
      </c>
      <c r="B14" s="153" t="s">
        <v>203</v>
      </c>
      <c r="C14" s="153"/>
      <c r="D14" s="154"/>
      <c r="E14" s="154"/>
      <c r="F14" s="154"/>
      <c r="G14" s="154" t="s">
        <v>202</v>
      </c>
      <c r="H14" s="155" t="s">
        <v>202</v>
      </c>
      <c r="I14" s="156">
        <f>I15+I26+I42+I59+I65+I53+I72</f>
        <v>1799.754</v>
      </c>
      <c r="J14" s="156">
        <f>J15+J26++J42+J53+J59+J65</f>
        <v>870.39</v>
      </c>
      <c r="K14" s="156">
        <f>K15+K42+K59+K65+K53+K26</f>
        <v>922.19</v>
      </c>
    </row>
    <row r="15" spans="1:11" s="30" customFormat="1" ht="30">
      <c r="A15" s="157" t="s">
        <v>194</v>
      </c>
      <c r="B15" s="158" t="s">
        <v>203</v>
      </c>
      <c r="C15" s="158" t="s">
        <v>147</v>
      </c>
      <c r="D15" s="159"/>
      <c r="E15" s="159"/>
      <c r="F15" s="159"/>
      <c r="G15" s="159"/>
      <c r="H15" s="160"/>
      <c r="I15" s="161">
        <f>прил2!J10</f>
        <v>546.8399999999999</v>
      </c>
      <c r="J15" s="161">
        <f>прил2!K10</f>
        <v>308.4</v>
      </c>
      <c r="K15" s="161">
        <f>прил2!L10</f>
        <v>308.4</v>
      </c>
    </row>
    <row r="16" spans="1:11" ht="30">
      <c r="A16" s="134" t="s">
        <v>30</v>
      </c>
      <c r="B16" s="139" t="s">
        <v>203</v>
      </c>
      <c r="C16" s="139" t="s">
        <v>147</v>
      </c>
      <c r="D16" s="162" t="s">
        <v>218</v>
      </c>
      <c r="E16" s="162" t="s">
        <v>4</v>
      </c>
      <c r="F16" s="162"/>
      <c r="G16" s="162"/>
      <c r="H16" s="163"/>
      <c r="I16" s="91">
        <f>I17</f>
        <v>546.8399999999999</v>
      </c>
      <c r="J16" s="91">
        <f>J17</f>
        <v>308.4</v>
      </c>
      <c r="K16" s="91">
        <f>K17</f>
        <v>308.4</v>
      </c>
    </row>
    <row r="17" spans="1:11" ht="45">
      <c r="A17" s="134" t="s">
        <v>33</v>
      </c>
      <c r="B17" s="139" t="s">
        <v>203</v>
      </c>
      <c r="C17" s="139" t="s">
        <v>147</v>
      </c>
      <c r="D17" s="162" t="s">
        <v>218</v>
      </c>
      <c r="E17" s="162" t="s">
        <v>205</v>
      </c>
      <c r="F17" s="162"/>
      <c r="G17" s="162"/>
      <c r="H17" s="163"/>
      <c r="I17" s="91">
        <f>прил2!J11</f>
        <v>546.8399999999999</v>
      </c>
      <c r="J17" s="91">
        <f aca="true" t="shared" si="0" ref="J17:K20">J18</f>
        <v>308.4</v>
      </c>
      <c r="K17" s="91">
        <f t="shared" si="0"/>
        <v>308.4</v>
      </c>
    </row>
    <row r="18" spans="1:11" ht="35.25" customHeight="1">
      <c r="A18" s="134" t="s">
        <v>183</v>
      </c>
      <c r="B18" s="139" t="s">
        <v>203</v>
      </c>
      <c r="C18" s="139" t="s">
        <v>147</v>
      </c>
      <c r="D18" s="162" t="s">
        <v>218</v>
      </c>
      <c r="E18" s="162" t="s">
        <v>205</v>
      </c>
      <c r="F18" s="162" t="s">
        <v>72</v>
      </c>
      <c r="G18" s="162" t="s">
        <v>73</v>
      </c>
      <c r="H18" s="163"/>
      <c r="I18" s="91">
        <f>I19</f>
        <v>546.8399999999999</v>
      </c>
      <c r="J18" s="91">
        <f t="shared" si="0"/>
        <v>308.4</v>
      </c>
      <c r="K18" s="91">
        <f t="shared" si="0"/>
        <v>308.4</v>
      </c>
    </row>
    <row r="19" spans="1:11" ht="53.25" customHeight="1">
      <c r="A19" s="44" t="s">
        <v>174</v>
      </c>
      <c r="B19" s="139" t="s">
        <v>203</v>
      </c>
      <c r="C19" s="139" t="s">
        <v>147</v>
      </c>
      <c r="D19" s="162" t="s">
        <v>218</v>
      </c>
      <c r="E19" s="162" t="s">
        <v>205</v>
      </c>
      <c r="F19" s="162" t="s">
        <v>72</v>
      </c>
      <c r="G19" s="162">
        <v>41150</v>
      </c>
      <c r="H19" s="139"/>
      <c r="I19" s="91">
        <f>I20</f>
        <v>546.8399999999999</v>
      </c>
      <c r="J19" s="91">
        <f t="shared" si="0"/>
        <v>308.4</v>
      </c>
      <c r="K19" s="91">
        <f t="shared" si="0"/>
        <v>308.4</v>
      </c>
    </row>
    <row r="20" spans="1:11" ht="54.75" customHeight="1">
      <c r="A20" s="115" t="s">
        <v>274</v>
      </c>
      <c r="B20" s="139" t="s">
        <v>203</v>
      </c>
      <c r="C20" s="139" t="s">
        <v>147</v>
      </c>
      <c r="D20" s="162" t="s">
        <v>218</v>
      </c>
      <c r="E20" s="162" t="s">
        <v>205</v>
      </c>
      <c r="F20" s="162" t="s">
        <v>72</v>
      </c>
      <c r="G20" s="162">
        <v>41150</v>
      </c>
      <c r="H20" s="139" t="s">
        <v>289</v>
      </c>
      <c r="I20" s="91">
        <f>I21</f>
        <v>546.8399999999999</v>
      </c>
      <c r="J20" s="91">
        <f t="shared" si="0"/>
        <v>308.4</v>
      </c>
      <c r="K20" s="91">
        <f t="shared" si="0"/>
        <v>308.4</v>
      </c>
    </row>
    <row r="21" spans="1:11" ht="29.25" customHeight="1">
      <c r="A21" s="134" t="s">
        <v>160</v>
      </c>
      <c r="B21" s="139" t="s">
        <v>203</v>
      </c>
      <c r="C21" s="139" t="s">
        <v>147</v>
      </c>
      <c r="D21" s="162" t="s">
        <v>218</v>
      </c>
      <c r="E21" s="162" t="s">
        <v>205</v>
      </c>
      <c r="F21" s="162" t="s">
        <v>72</v>
      </c>
      <c r="G21" s="162">
        <v>41150</v>
      </c>
      <c r="H21" s="139" t="s">
        <v>154</v>
      </c>
      <c r="I21" s="91">
        <f>прил2!J14</f>
        <v>546.8399999999999</v>
      </c>
      <c r="J21" s="91">
        <f>прил2!K14</f>
        <v>308.4</v>
      </c>
      <c r="K21" s="91">
        <f>прил2!L14</f>
        <v>308.4</v>
      </c>
    </row>
    <row r="22" spans="1:11" ht="45">
      <c r="A22" s="134" t="s">
        <v>86</v>
      </c>
      <c r="B22" s="139" t="s">
        <v>203</v>
      </c>
      <c r="C22" s="139" t="s">
        <v>147</v>
      </c>
      <c r="D22" s="162" t="s">
        <v>218</v>
      </c>
      <c r="E22" s="162" t="s">
        <v>205</v>
      </c>
      <c r="F22" s="162" t="s">
        <v>72</v>
      </c>
      <c r="G22" s="162" t="s">
        <v>260</v>
      </c>
      <c r="H22" s="139" t="s">
        <v>202</v>
      </c>
      <c r="I22" s="91">
        <f>I23</f>
        <v>0</v>
      </c>
      <c r="J22" s="91">
        <v>0</v>
      </c>
      <c r="K22" s="92">
        <v>0</v>
      </c>
    </row>
    <row r="23" spans="1:11" ht="75">
      <c r="A23" s="134" t="s">
        <v>93</v>
      </c>
      <c r="B23" s="139" t="s">
        <v>203</v>
      </c>
      <c r="C23" s="139" t="s">
        <v>147</v>
      </c>
      <c r="D23" s="162" t="s">
        <v>218</v>
      </c>
      <c r="E23" s="162" t="s">
        <v>205</v>
      </c>
      <c r="F23" s="162" t="s">
        <v>72</v>
      </c>
      <c r="G23" s="162" t="s">
        <v>260</v>
      </c>
      <c r="H23" s="139" t="s">
        <v>202</v>
      </c>
      <c r="I23" s="91">
        <f>I24</f>
        <v>0</v>
      </c>
      <c r="J23" s="91">
        <v>0</v>
      </c>
      <c r="K23" s="92">
        <v>0</v>
      </c>
    </row>
    <row r="24" spans="1:11" s="30" customFormat="1" ht="60">
      <c r="A24" s="115" t="s">
        <v>274</v>
      </c>
      <c r="B24" s="139" t="s">
        <v>203</v>
      </c>
      <c r="C24" s="139" t="s">
        <v>147</v>
      </c>
      <c r="D24" s="162" t="s">
        <v>218</v>
      </c>
      <c r="E24" s="162" t="s">
        <v>205</v>
      </c>
      <c r="F24" s="162" t="s">
        <v>72</v>
      </c>
      <c r="G24" s="162" t="s">
        <v>260</v>
      </c>
      <c r="H24" s="139" t="s">
        <v>289</v>
      </c>
      <c r="I24" s="91">
        <f>I25</f>
        <v>0</v>
      </c>
      <c r="J24" s="91">
        <v>0</v>
      </c>
      <c r="K24" s="92">
        <v>0</v>
      </c>
    </row>
    <row r="25" spans="1:11" ht="30">
      <c r="A25" s="134" t="s">
        <v>160</v>
      </c>
      <c r="B25" s="139" t="s">
        <v>203</v>
      </c>
      <c r="C25" s="139" t="s">
        <v>147</v>
      </c>
      <c r="D25" s="162" t="s">
        <v>218</v>
      </c>
      <c r="E25" s="162" t="s">
        <v>205</v>
      </c>
      <c r="F25" s="162" t="s">
        <v>72</v>
      </c>
      <c r="G25" s="162" t="s">
        <v>260</v>
      </c>
      <c r="H25" s="139" t="s">
        <v>154</v>
      </c>
      <c r="I25" s="91">
        <f>прил2!J18</f>
        <v>0</v>
      </c>
      <c r="J25" s="91">
        <v>0</v>
      </c>
      <c r="K25" s="92">
        <v>0</v>
      </c>
    </row>
    <row r="26" spans="1:11" ht="45">
      <c r="A26" s="157" t="s">
        <v>118</v>
      </c>
      <c r="B26" s="158" t="s">
        <v>203</v>
      </c>
      <c r="C26" s="158" t="s">
        <v>204</v>
      </c>
      <c r="D26" s="159"/>
      <c r="E26" s="159"/>
      <c r="F26" s="159"/>
      <c r="G26" s="159"/>
      <c r="H26" s="160" t="s">
        <v>202</v>
      </c>
      <c r="I26" s="164">
        <f aca="true" t="shared" si="1" ref="I26:K27">I27</f>
        <v>1156.0140000000001</v>
      </c>
      <c r="J26" s="164">
        <f t="shared" si="1"/>
        <v>496.70000000000005</v>
      </c>
      <c r="K26" s="164">
        <f t="shared" si="1"/>
        <v>548.5</v>
      </c>
    </row>
    <row r="27" spans="1:11" ht="26.25" customHeight="1">
      <c r="A27" s="134" t="s">
        <v>127</v>
      </c>
      <c r="B27" s="139" t="s">
        <v>203</v>
      </c>
      <c r="C27" s="139" t="s">
        <v>204</v>
      </c>
      <c r="D27" s="162" t="s">
        <v>218</v>
      </c>
      <c r="E27" s="162" t="s">
        <v>4</v>
      </c>
      <c r="F27" s="162"/>
      <c r="G27" s="162"/>
      <c r="H27" s="139"/>
      <c r="I27" s="91">
        <f t="shared" si="1"/>
        <v>1156.0140000000001</v>
      </c>
      <c r="J27" s="91">
        <f t="shared" si="1"/>
        <v>496.70000000000005</v>
      </c>
      <c r="K27" s="91">
        <f t="shared" si="1"/>
        <v>548.5</v>
      </c>
    </row>
    <row r="28" spans="1:11" ht="45">
      <c r="A28" s="134" t="s">
        <v>33</v>
      </c>
      <c r="B28" s="139" t="s">
        <v>203</v>
      </c>
      <c r="C28" s="139" t="s">
        <v>204</v>
      </c>
      <c r="D28" s="162" t="s">
        <v>218</v>
      </c>
      <c r="E28" s="162" t="s">
        <v>225</v>
      </c>
      <c r="F28" s="162"/>
      <c r="G28" s="162"/>
      <c r="H28" s="139"/>
      <c r="I28" s="91">
        <f>I29+I38</f>
        <v>1156.0140000000001</v>
      </c>
      <c r="J28" s="91">
        <f>J29+J38</f>
        <v>496.70000000000005</v>
      </c>
      <c r="K28" s="91">
        <f>K29+K38</f>
        <v>548.5</v>
      </c>
    </row>
    <row r="29" spans="1:11" ht="15">
      <c r="A29" s="134" t="s">
        <v>183</v>
      </c>
      <c r="B29" s="139" t="s">
        <v>203</v>
      </c>
      <c r="C29" s="139" t="s">
        <v>204</v>
      </c>
      <c r="D29" s="162" t="s">
        <v>218</v>
      </c>
      <c r="E29" s="162" t="s">
        <v>225</v>
      </c>
      <c r="F29" s="162" t="s">
        <v>72</v>
      </c>
      <c r="G29" s="162" t="s">
        <v>73</v>
      </c>
      <c r="H29" s="139"/>
      <c r="I29" s="91">
        <f>I30+I33</f>
        <v>858.9140000000001</v>
      </c>
      <c r="J29" s="91">
        <f>J30+J33</f>
        <v>496.70000000000005</v>
      </c>
      <c r="K29" s="91">
        <f>K30+K33</f>
        <v>548.5</v>
      </c>
    </row>
    <row r="30" spans="1:11" ht="30">
      <c r="A30" s="134" t="s">
        <v>184</v>
      </c>
      <c r="B30" s="139" t="s">
        <v>203</v>
      </c>
      <c r="C30" s="139" t="s">
        <v>204</v>
      </c>
      <c r="D30" s="162" t="s">
        <v>218</v>
      </c>
      <c r="E30" s="162" t="s">
        <v>225</v>
      </c>
      <c r="F30" s="162" t="s">
        <v>72</v>
      </c>
      <c r="G30" s="162" t="s">
        <v>69</v>
      </c>
      <c r="H30" s="139"/>
      <c r="I30" s="91">
        <f aca="true" t="shared" si="2" ref="I30:K31">I31</f>
        <v>700.9540000000001</v>
      </c>
      <c r="J30" s="91">
        <f t="shared" si="2"/>
        <v>400.3</v>
      </c>
      <c r="K30" s="91">
        <f t="shared" si="2"/>
        <v>400.7</v>
      </c>
    </row>
    <row r="31" spans="1:11" ht="60">
      <c r="A31" s="115" t="s">
        <v>274</v>
      </c>
      <c r="B31" s="139" t="s">
        <v>203</v>
      </c>
      <c r="C31" s="139" t="s">
        <v>204</v>
      </c>
      <c r="D31" s="162" t="s">
        <v>218</v>
      </c>
      <c r="E31" s="162" t="s">
        <v>225</v>
      </c>
      <c r="F31" s="162" t="s">
        <v>72</v>
      </c>
      <c r="G31" s="162" t="s">
        <v>69</v>
      </c>
      <c r="H31" s="139" t="s">
        <v>289</v>
      </c>
      <c r="I31" s="91">
        <f t="shared" si="2"/>
        <v>700.9540000000001</v>
      </c>
      <c r="J31" s="91">
        <f t="shared" si="2"/>
        <v>400.3</v>
      </c>
      <c r="K31" s="91">
        <f t="shared" si="2"/>
        <v>400.7</v>
      </c>
    </row>
    <row r="32" spans="1:11" ht="30">
      <c r="A32" s="134" t="s">
        <v>160</v>
      </c>
      <c r="B32" s="139" t="s">
        <v>203</v>
      </c>
      <c r="C32" s="139" t="s">
        <v>204</v>
      </c>
      <c r="D32" s="162" t="s">
        <v>218</v>
      </c>
      <c r="E32" s="162" t="s">
        <v>225</v>
      </c>
      <c r="F32" s="162" t="s">
        <v>72</v>
      </c>
      <c r="G32" s="162" t="s">
        <v>69</v>
      </c>
      <c r="H32" s="139" t="s">
        <v>154</v>
      </c>
      <c r="I32" s="91">
        <f>прил2!J33</f>
        <v>700.9540000000001</v>
      </c>
      <c r="J32" s="91">
        <f>прил2!K33</f>
        <v>400.3</v>
      </c>
      <c r="K32" s="91">
        <f>прил2!L33</f>
        <v>400.7</v>
      </c>
    </row>
    <row r="33" spans="1:11" ht="53.25" customHeight="1">
      <c r="A33" s="134" t="s">
        <v>193</v>
      </c>
      <c r="B33" s="139" t="s">
        <v>203</v>
      </c>
      <c r="C33" s="139" t="s">
        <v>204</v>
      </c>
      <c r="D33" s="162" t="s">
        <v>218</v>
      </c>
      <c r="E33" s="162" t="s">
        <v>225</v>
      </c>
      <c r="F33" s="162" t="s">
        <v>72</v>
      </c>
      <c r="G33" s="162" t="s">
        <v>168</v>
      </c>
      <c r="H33" s="139"/>
      <c r="I33" s="91">
        <f aca="true" t="shared" si="3" ref="I33:K34">I34</f>
        <v>157.96</v>
      </c>
      <c r="J33" s="91">
        <f t="shared" si="3"/>
        <v>96.4</v>
      </c>
      <c r="K33" s="91">
        <f t="shared" si="3"/>
        <v>147.8</v>
      </c>
    </row>
    <row r="34" spans="1:11" ht="96" customHeight="1">
      <c r="A34" s="165" t="s">
        <v>276</v>
      </c>
      <c r="B34" s="139" t="s">
        <v>203</v>
      </c>
      <c r="C34" s="139" t="s">
        <v>204</v>
      </c>
      <c r="D34" s="162" t="s">
        <v>218</v>
      </c>
      <c r="E34" s="162" t="s">
        <v>225</v>
      </c>
      <c r="F34" s="162" t="s">
        <v>72</v>
      </c>
      <c r="G34" s="162" t="s">
        <v>168</v>
      </c>
      <c r="H34" s="139" t="s">
        <v>290</v>
      </c>
      <c r="I34" s="91">
        <f t="shared" si="3"/>
        <v>157.96</v>
      </c>
      <c r="J34" s="91">
        <f t="shared" si="3"/>
        <v>96.4</v>
      </c>
      <c r="K34" s="91">
        <f t="shared" si="3"/>
        <v>147.8</v>
      </c>
    </row>
    <row r="35" spans="1:11" ht="45" customHeight="1">
      <c r="A35" s="134" t="s">
        <v>161</v>
      </c>
      <c r="B35" s="45" t="s">
        <v>203</v>
      </c>
      <c r="C35" s="45" t="s">
        <v>204</v>
      </c>
      <c r="D35" s="162" t="s">
        <v>218</v>
      </c>
      <c r="E35" s="162" t="s">
        <v>225</v>
      </c>
      <c r="F35" s="162" t="s">
        <v>72</v>
      </c>
      <c r="G35" s="162" t="s">
        <v>168</v>
      </c>
      <c r="H35" s="45">
        <v>240</v>
      </c>
      <c r="I35" s="91">
        <f>прил2!J34</f>
        <v>157.96</v>
      </c>
      <c r="J35" s="91">
        <f>прил2!K34</f>
        <v>96.4</v>
      </c>
      <c r="K35" s="91">
        <f>прил2!L34</f>
        <v>147.8</v>
      </c>
    </row>
    <row r="36" spans="1:11" ht="15">
      <c r="A36" s="165" t="s">
        <v>277</v>
      </c>
      <c r="B36" s="45" t="s">
        <v>203</v>
      </c>
      <c r="C36" s="45" t="s">
        <v>204</v>
      </c>
      <c r="D36" s="162" t="s">
        <v>218</v>
      </c>
      <c r="E36" s="162" t="s">
        <v>225</v>
      </c>
      <c r="F36" s="162" t="s">
        <v>72</v>
      </c>
      <c r="G36" s="162" t="s">
        <v>168</v>
      </c>
      <c r="H36" s="45">
        <v>800</v>
      </c>
      <c r="I36" s="91">
        <v>0</v>
      </c>
      <c r="J36" s="91">
        <v>0</v>
      </c>
      <c r="K36" s="92">
        <v>0</v>
      </c>
    </row>
    <row r="37" spans="1:11" ht="15">
      <c r="A37" s="134" t="s">
        <v>165</v>
      </c>
      <c r="B37" s="139" t="s">
        <v>203</v>
      </c>
      <c r="C37" s="139" t="s">
        <v>204</v>
      </c>
      <c r="D37" s="162" t="s">
        <v>218</v>
      </c>
      <c r="E37" s="162" t="s">
        <v>225</v>
      </c>
      <c r="F37" s="162" t="s">
        <v>72</v>
      </c>
      <c r="G37" s="162" t="s">
        <v>168</v>
      </c>
      <c r="H37" s="139" t="s">
        <v>155</v>
      </c>
      <c r="I37" s="91">
        <v>0</v>
      </c>
      <c r="J37" s="91">
        <v>0</v>
      </c>
      <c r="K37" s="92">
        <v>0</v>
      </c>
    </row>
    <row r="38" spans="1:11" ht="75">
      <c r="A38" s="134" t="s">
        <v>93</v>
      </c>
      <c r="B38" s="139" t="s">
        <v>203</v>
      </c>
      <c r="C38" s="139" t="s">
        <v>204</v>
      </c>
      <c r="D38" s="162" t="s">
        <v>218</v>
      </c>
      <c r="E38" s="162" t="s">
        <v>225</v>
      </c>
      <c r="F38" s="162" t="s">
        <v>72</v>
      </c>
      <c r="G38" s="162" t="s">
        <v>260</v>
      </c>
      <c r="H38" s="139"/>
      <c r="I38" s="91">
        <f>I39</f>
        <v>297.1</v>
      </c>
      <c r="J38" s="91"/>
      <c r="K38" s="92"/>
    </row>
    <row r="39" spans="1:11" ht="60">
      <c r="A39" s="166" t="s">
        <v>274</v>
      </c>
      <c r="B39" s="139" t="s">
        <v>203</v>
      </c>
      <c r="C39" s="139" t="s">
        <v>204</v>
      </c>
      <c r="D39" s="162" t="s">
        <v>218</v>
      </c>
      <c r="E39" s="162" t="s">
        <v>225</v>
      </c>
      <c r="F39" s="162" t="s">
        <v>72</v>
      </c>
      <c r="G39" s="162" t="s">
        <v>260</v>
      </c>
      <c r="H39" s="139" t="s">
        <v>289</v>
      </c>
      <c r="I39" s="91">
        <f>I40</f>
        <v>297.1</v>
      </c>
      <c r="J39" s="91"/>
      <c r="K39" s="92"/>
    </row>
    <row r="40" spans="1:11" ht="48.75" customHeight="1">
      <c r="A40" s="134" t="s">
        <v>160</v>
      </c>
      <c r="B40" s="139" t="s">
        <v>203</v>
      </c>
      <c r="C40" s="139" t="s">
        <v>204</v>
      </c>
      <c r="D40" s="162" t="s">
        <v>218</v>
      </c>
      <c r="E40" s="162" t="s">
        <v>225</v>
      </c>
      <c r="F40" s="162" t="s">
        <v>72</v>
      </c>
      <c r="G40" s="162" t="s">
        <v>260</v>
      </c>
      <c r="H40" s="139" t="s">
        <v>154</v>
      </c>
      <c r="I40" s="91">
        <f>прил2!J21</f>
        <v>297.1</v>
      </c>
      <c r="J40" s="91">
        <f>прил2!K21</f>
        <v>0</v>
      </c>
      <c r="K40" s="91">
        <f>прил2!L21</f>
        <v>0</v>
      </c>
    </row>
    <row r="41" spans="1:11" ht="48.75" customHeight="1">
      <c r="A41" s="134" t="s">
        <v>5</v>
      </c>
      <c r="B41" s="45" t="s">
        <v>203</v>
      </c>
      <c r="C41" s="45" t="s">
        <v>204</v>
      </c>
      <c r="D41" s="162" t="s">
        <v>218</v>
      </c>
      <c r="E41" s="162" t="s">
        <v>225</v>
      </c>
      <c r="F41" s="162" t="s">
        <v>72</v>
      </c>
      <c r="G41" s="162" t="s">
        <v>260</v>
      </c>
      <c r="H41" s="45">
        <v>240</v>
      </c>
      <c r="I41" s="91">
        <f>прил2!J25</f>
        <v>0</v>
      </c>
      <c r="J41" s="91"/>
      <c r="K41" s="167"/>
    </row>
    <row r="42" spans="1:11" ht="40.5" customHeight="1">
      <c r="A42" s="168" t="s">
        <v>86</v>
      </c>
      <c r="B42" s="169" t="s">
        <v>203</v>
      </c>
      <c r="C42" s="169" t="s">
        <v>204</v>
      </c>
      <c r="D42" s="170" t="s">
        <v>6</v>
      </c>
      <c r="E42" s="170" t="s">
        <v>205</v>
      </c>
      <c r="F42" s="170" t="s">
        <v>72</v>
      </c>
      <c r="G42" s="170" t="s">
        <v>259</v>
      </c>
      <c r="H42" s="169" t="s">
        <v>202</v>
      </c>
      <c r="I42" s="46">
        <f>I43+I48</f>
        <v>42.21</v>
      </c>
      <c r="J42" s="46">
        <f>J43+J48</f>
        <v>42.199999999999996</v>
      </c>
      <c r="K42" s="171">
        <v>42.2</v>
      </c>
    </row>
    <row r="43" spans="1:11" ht="86.25" customHeight="1">
      <c r="A43" s="107" t="s">
        <v>257</v>
      </c>
      <c r="B43" s="107" t="s">
        <v>203</v>
      </c>
      <c r="C43" s="107" t="s">
        <v>204</v>
      </c>
      <c r="D43" s="107" t="s">
        <v>6</v>
      </c>
      <c r="E43" s="107" t="s">
        <v>205</v>
      </c>
      <c r="F43" s="107" t="s">
        <v>72</v>
      </c>
      <c r="G43" s="107" t="s">
        <v>216</v>
      </c>
      <c r="H43" s="107" t="s">
        <v>202</v>
      </c>
      <c r="I43" s="198">
        <f>I44</f>
        <v>21.105</v>
      </c>
      <c r="J43" s="198">
        <f>прил2!K40</f>
        <v>21.099999999999998</v>
      </c>
      <c r="K43" s="198">
        <v>21.1</v>
      </c>
    </row>
    <row r="44" spans="1:11" ht="63.75" customHeight="1">
      <c r="A44" s="112" t="s">
        <v>274</v>
      </c>
      <c r="B44" s="108" t="s">
        <v>203</v>
      </c>
      <c r="C44" s="108" t="s">
        <v>204</v>
      </c>
      <c r="D44" s="108" t="s">
        <v>6</v>
      </c>
      <c r="E44" s="108" t="s">
        <v>205</v>
      </c>
      <c r="F44" s="108" t="s">
        <v>72</v>
      </c>
      <c r="G44" s="108" t="s">
        <v>216</v>
      </c>
      <c r="H44" s="199" t="s">
        <v>289</v>
      </c>
      <c r="I44" s="114">
        <f>I45+I46</f>
        <v>21.105</v>
      </c>
      <c r="J44" s="114">
        <f>J45+J46</f>
        <v>21.099999999999998</v>
      </c>
      <c r="K44" s="114">
        <f>K45+K46</f>
        <v>21.099999999999998</v>
      </c>
    </row>
    <row r="45" spans="1:11" ht="30">
      <c r="A45" s="112" t="s">
        <v>160</v>
      </c>
      <c r="B45" s="108" t="s">
        <v>203</v>
      </c>
      <c r="C45" s="108" t="s">
        <v>204</v>
      </c>
      <c r="D45" s="108" t="s">
        <v>6</v>
      </c>
      <c r="E45" s="108" t="s">
        <v>205</v>
      </c>
      <c r="F45" s="108" t="s">
        <v>72</v>
      </c>
      <c r="G45" s="108" t="s">
        <v>216</v>
      </c>
      <c r="H45" s="200" t="s">
        <v>154</v>
      </c>
      <c r="I45" s="114">
        <f>прил2!J42</f>
        <v>18.221</v>
      </c>
      <c r="J45" s="114">
        <f>прил2!K42</f>
        <v>18.2</v>
      </c>
      <c r="K45" s="114">
        <f>прил2!L42</f>
        <v>18.2</v>
      </c>
    </row>
    <row r="46" spans="1:11" ht="30">
      <c r="A46" s="112" t="s">
        <v>161</v>
      </c>
      <c r="B46" s="108" t="s">
        <v>203</v>
      </c>
      <c r="C46" s="108" t="s">
        <v>204</v>
      </c>
      <c r="D46" s="108" t="s">
        <v>6</v>
      </c>
      <c r="E46" s="108" t="s">
        <v>205</v>
      </c>
      <c r="F46" s="199" t="s">
        <v>72</v>
      </c>
      <c r="G46" s="108" t="s">
        <v>216</v>
      </c>
      <c r="H46" s="200" t="s">
        <v>290</v>
      </c>
      <c r="I46" s="114">
        <f>прил2!J43</f>
        <v>2.884</v>
      </c>
      <c r="J46" s="114">
        <f>прил2!K43</f>
        <v>2.9</v>
      </c>
      <c r="K46" s="114">
        <f>прил2!L43</f>
        <v>2.9</v>
      </c>
    </row>
    <row r="47" spans="1:11" ht="30">
      <c r="A47" s="134" t="s">
        <v>5</v>
      </c>
      <c r="B47" s="45" t="s">
        <v>203</v>
      </c>
      <c r="C47" s="45" t="s">
        <v>204</v>
      </c>
      <c r="D47" s="162" t="s">
        <v>6</v>
      </c>
      <c r="E47" s="162" t="s">
        <v>205</v>
      </c>
      <c r="F47" s="162" t="s">
        <v>72</v>
      </c>
      <c r="G47" s="162" t="s">
        <v>216</v>
      </c>
      <c r="H47" s="45">
        <v>240</v>
      </c>
      <c r="I47" s="91">
        <f>прил2!J44</f>
        <v>2.884</v>
      </c>
      <c r="J47" s="91">
        <f>прил2!K44</f>
        <v>2.9</v>
      </c>
      <c r="K47" s="91">
        <f>прил2!L44</f>
        <v>2.9</v>
      </c>
    </row>
    <row r="48" spans="1:11" ht="85.5">
      <c r="A48" s="107" t="s">
        <v>258</v>
      </c>
      <c r="B48" s="107" t="s">
        <v>203</v>
      </c>
      <c r="C48" s="107" t="s">
        <v>204</v>
      </c>
      <c r="D48" s="107" t="s">
        <v>6</v>
      </c>
      <c r="E48" s="107" t="s">
        <v>205</v>
      </c>
      <c r="F48" s="107" t="s">
        <v>72</v>
      </c>
      <c r="G48" s="107" t="s">
        <v>217</v>
      </c>
      <c r="H48" s="107"/>
      <c r="I48" s="198">
        <f>I49</f>
        <v>21.105</v>
      </c>
      <c r="J48" s="198">
        <f>J49</f>
        <v>21.099999999999998</v>
      </c>
      <c r="K48" s="198">
        <f>K49</f>
        <v>21.099999999999998</v>
      </c>
    </row>
    <row r="49" spans="1:11" ht="60">
      <c r="A49" s="112" t="s">
        <v>274</v>
      </c>
      <c r="B49" s="108" t="s">
        <v>203</v>
      </c>
      <c r="C49" s="108" t="s">
        <v>204</v>
      </c>
      <c r="D49" s="108" t="s">
        <v>6</v>
      </c>
      <c r="E49" s="108" t="s">
        <v>205</v>
      </c>
      <c r="F49" s="108" t="s">
        <v>72</v>
      </c>
      <c r="G49" s="108" t="s">
        <v>217</v>
      </c>
      <c r="H49" s="199">
        <v>100</v>
      </c>
      <c r="I49" s="114">
        <f>I50+I51</f>
        <v>21.105</v>
      </c>
      <c r="J49" s="114">
        <f>J50+J51</f>
        <v>21.099999999999998</v>
      </c>
      <c r="K49" s="114">
        <f>K50+K51</f>
        <v>21.099999999999998</v>
      </c>
    </row>
    <row r="50" spans="1:11" ht="30">
      <c r="A50" s="112" t="s">
        <v>160</v>
      </c>
      <c r="B50" s="108" t="s">
        <v>203</v>
      </c>
      <c r="C50" s="108" t="s">
        <v>204</v>
      </c>
      <c r="D50" s="108" t="s">
        <v>6</v>
      </c>
      <c r="E50" s="108" t="s">
        <v>205</v>
      </c>
      <c r="F50" s="108" t="s">
        <v>72</v>
      </c>
      <c r="G50" s="108" t="s">
        <v>217</v>
      </c>
      <c r="H50" s="200" t="s">
        <v>154</v>
      </c>
      <c r="I50" s="114">
        <f>прил2!J46</f>
        <v>18.221</v>
      </c>
      <c r="J50" s="114">
        <f>прил2!K46</f>
        <v>18.2</v>
      </c>
      <c r="K50" s="114">
        <f>прил2!L46</f>
        <v>18.2</v>
      </c>
    </row>
    <row r="51" spans="1:11" ht="30">
      <c r="A51" s="112" t="s">
        <v>161</v>
      </c>
      <c r="B51" s="108" t="s">
        <v>203</v>
      </c>
      <c r="C51" s="108" t="s">
        <v>204</v>
      </c>
      <c r="D51" s="108" t="s">
        <v>6</v>
      </c>
      <c r="E51" s="108" t="s">
        <v>205</v>
      </c>
      <c r="F51" s="199" t="s">
        <v>72</v>
      </c>
      <c r="G51" s="108" t="s">
        <v>217</v>
      </c>
      <c r="H51" s="200" t="s">
        <v>290</v>
      </c>
      <c r="I51" s="114">
        <f>I52</f>
        <v>2.884</v>
      </c>
      <c r="J51" s="114">
        <f>J52</f>
        <v>2.9</v>
      </c>
      <c r="K51" s="114">
        <f>K52</f>
        <v>2.9</v>
      </c>
    </row>
    <row r="52" spans="1:11" ht="30">
      <c r="A52" s="134" t="s">
        <v>5</v>
      </c>
      <c r="B52" s="45" t="s">
        <v>203</v>
      </c>
      <c r="C52" s="45" t="s">
        <v>204</v>
      </c>
      <c r="D52" s="162" t="s">
        <v>6</v>
      </c>
      <c r="E52" s="162" t="s">
        <v>205</v>
      </c>
      <c r="F52" s="162" t="s">
        <v>72</v>
      </c>
      <c r="G52" s="162" t="s">
        <v>217</v>
      </c>
      <c r="H52" s="45">
        <v>240</v>
      </c>
      <c r="I52" s="91">
        <f>прил2!J48</f>
        <v>2.884</v>
      </c>
      <c r="J52" s="91">
        <f>прил2!K48</f>
        <v>2.9</v>
      </c>
      <c r="K52" s="91">
        <f>прил2!L48</f>
        <v>2.9</v>
      </c>
    </row>
    <row r="53" spans="1:11" ht="42.75">
      <c r="A53" s="107" t="s">
        <v>32</v>
      </c>
      <c r="B53" s="107" t="s">
        <v>203</v>
      </c>
      <c r="C53" s="107" t="s">
        <v>204</v>
      </c>
      <c r="D53" s="107" t="s">
        <v>6</v>
      </c>
      <c r="E53" s="107">
        <v>0</v>
      </c>
      <c r="F53" s="107"/>
      <c r="G53" s="107"/>
      <c r="H53" s="107"/>
      <c r="I53" s="198">
        <f aca="true" t="shared" si="4" ref="I53:K57">I54</f>
        <v>0.3</v>
      </c>
      <c r="J53" s="198">
        <f t="shared" si="4"/>
        <v>0.3</v>
      </c>
      <c r="K53" s="198">
        <f t="shared" si="4"/>
        <v>0.3</v>
      </c>
    </row>
    <row r="54" spans="1:11" ht="45">
      <c r="A54" s="112" t="s">
        <v>31</v>
      </c>
      <c r="B54" s="108" t="s">
        <v>203</v>
      </c>
      <c r="C54" s="108" t="s">
        <v>204</v>
      </c>
      <c r="D54" s="108" t="s">
        <v>6</v>
      </c>
      <c r="E54" s="108" t="s">
        <v>205</v>
      </c>
      <c r="F54" s="108" t="s">
        <v>72</v>
      </c>
      <c r="G54" s="108"/>
      <c r="H54" s="200"/>
      <c r="I54" s="114">
        <f t="shared" si="4"/>
        <v>0.3</v>
      </c>
      <c r="J54" s="114">
        <f t="shared" si="4"/>
        <v>0.3</v>
      </c>
      <c r="K54" s="114">
        <f t="shared" si="4"/>
        <v>0.3</v>
      </c>
    </row>
    <row r="55" spans="1:11" ht="60">
      <c r="A55" s="112" t="s">
        <v>88</v>
      </c>
      <c r="B55" s="108" t="s">
        <v>203</v>
      </c>
      <c r="C55" s="108" t="s">
        <v>204</v>
      </c>
      <c r="D55" s="108" t="s">
        <v>6</v>
      </c>
      <c r="E55" s="108" t="s">
        <v>205</v>
      </c>
      <c r="F55" s="108" t="s">
        <v>72</v>
      </c>
      <c r="G55" s="108" t="s">
        <v>74</v>
      </c>
      <c r="H55" s="200" t="s">
        <v>202</v>
      </c>
      <c r="I55" s="114">
        <f t="shared" si="4"/>
        <v>0.3</v>
      </c>
      <c r="J55" s="114">
        <f t="shared" si="4"/>
        <v>0.3</v>
      </c>
      <c r="K55" s="114">
        <f t="shared" si="4"/>
        <v>0.3</v>
      </c>
    </row>
    <row r="56" spans="1:11" ht="45">
      <c r="A56" s="112" t="s">
        <v>59</v>
      </c>
      <c r="B56" s="108" t="s">
        <v>203</v>
      </c>
      <c r="C56" s="108" t="s">
        <v>204</v>
      </c>
      <c r="D56" s="108" t="s">
        <v>6</v>
      </c>
      <c r="E56" s="108" t="s">
        <v>205</v>
      </c>
      <c r="F56" s="199" t="s">
        <v>72</v>
      </c>
      <c r="G56" s="108" t="s">
        <v>167</v>
      </c>
      <c r="H56" s="200"/>
      <c r="I56" s="114">
        <f t="shared" si="4"/>
        <v>0.3</v>
      </c>
      <c r="J56" s="114">
        <f t="shared" si="4"/>
        <v>0.3</v>
      </c>
      <c r="K56" s="114">
        <f t="shared" si="4"/>
        <v>0.3</v>
      </c>
    </row>
    <row r="57" spans="1:11" ht="30">
      <c r="A57" s="112" t="s">
        <v>161</v>
      </c>
      <c r="B57" s="112" t="s">
        <v>203</v>
      </c>
      <c r="C57" s="112" t="s">
        <v>204</v>
      </c>
      <c r="D57" s="112" t="s">
        <v>6</v>
      </c>
      <c r="E57" s="112" t="s">
        <v>205</v>
      </c>
      <c r="F57" s="115" t="s">
        <v>72</v>
      </c>
      <c r="G57" s="108" t="s">
        <v>167</v>
      </c>
      <c r="H57" s="200" t="s">
        <v>290</v>
      </c>
      <c r="I57" s="114">
        <f t="shared" si="4"/>
        <v>0.3</v>
      </c>
      <c r="J57" s="114">
        <f t="shared" si="4"/>
        <v>0.3</v>
      </c>
      <c r="K57" s="114">
        <f t="shared" si="4"/>
        <v>0.3</v>
      </c>
    </row>
    <row r="58" spans="1:11" ht="30">
      <c r="A58" s="112" t="s">
        <v>161</v>
      </c>
      <c r="B58" s="112" t="s">
        <v>203</v>
      </c>
      <c r="C58" s="112" t="s">
        <v>204</v>
      </c>
      <c r="D58" s="112" t="s">
        <v>6</v>
      </c>
      <c r="E58" s="112" t="s">
        <v>205</v>
      </c>
      <c r="F58" s="115" t="s">
        <v>72</v>
      </c>
      <c r="G58" s="112" t="s">
        <v>167</v>
      </c>
      <c r="H58" s="115" t="s">
        <v>156</v>
      </c>
      <c r="I58" s="116">
        <f>прил2!J50</f>
        <v>0.3</v>
      </c>
      <c r="J58" s="116">
        <f>прил2!K50</f>
        <v>0.3</v>
      </c>
      <c r="K58" s="116">
        <f>прил2!L50</f>
        <v>0.3</v>
      </c>
    </row>
    <row r="59" spans="1:11" ht="42.75">
      <c r="A59" s="107" t="s">
        <v>222</v>
      </c>
      <c r="B59" s="107" t="s">
        <v>203</v>
      </c>
      <c r="C59" s="107" t="s">
        <v>223</v>
      </c>
      <c r="D59" s="107"/>
      <c r="E59" s="107"/>
      <c r="F59" s="107"/>
      <c r="G59" s="107"/>
      <c r="H59" s="107" t="s">
        <v>202</v>
      </c>
      <c r="I59" s="198">
        <f>I60</f>
        <v>21.79</v>
      </c>
      <c r="J59" s="198">
        <f>J60</f>
        <v>21.79</v>
      </c>
      <c r="K59" s="198">
        <f>K60</f>
        <v>21.79</v>
      </c>
    </row>
    <row r="60" spans="1:11" ht="42.75">
      <c r="A60" s="107" t="s">
        <v>32</v>
      </c>
      <c r="B60" s="107" t="s">
        <v>203</v>
      </c>
      <c r="C60" s="107" t="s">
        <v>223</v>
      </c>
      <c r="D60" s="107" t="s">
        <v>6</v>
      </c>
      <c r="E60" s="107" t="s">
        <v>205</v>
      </c>
      <c r="F60" s="107"/>
      <c r="G60" s="107" t="s">
        <v>202</v>
      </c>
      <c r="H60" s="107" t="s">
        <v>202</v>
      </c>
      <c r="I60" s="198">
        <f aca="true" t="shared" si="5" ref="I60:J63">I61</f>
        <v>21.79</v>
      </c>
      <c r="J60" s="198">
        <f t="shared" si="5"/>
        <v>21.79</v>
      </c>
      <c r="K60" s="198">
        <v>21.79</v>
      </c>
    </row>
    <row r="61" spans="1:11" ht="45">
      <c r="A61" s="112" t="s">
        <v>31</v>
      </c>
      <c r="B61" s="108" t="s">
        <v>203</v>
      </c>
      <c r="C61" s="108" t="s">
        <v>223</v>
      </c>
      <c r="D61" s="108" t="s">
        <v>6</v>
      </c>
      <c r="E61" s="108" t="s">
        <v>205</v>
      </c>
      <c r="F61" s="108" t="s">
        <v>72</v>
      </c>
      <c r="G61" s="108" t="s">
        <v>202</v>
      </c>
      <c r="H61" s="200" t="s">
        <v>202</v>
      </c>
      <c r="I61" s="114">
        <f t="shared" si="5"/>
        <v>21.79</v>
      </c>
      <c r="J61" s="114">
        <f t="shared" si="5"/>
        <v>21.79</v>
      </c>
      <c r="K61" s="114">
        <v>21.79</v>
      </c>
    </row>
    <row r="62" spans="1:11" ht="30">
      <c r="A62" s="112" t="s">
        <v>224</v>
      </c>
      <c r="B62" s="108" t="s">
        <v>203</v>
      </c>
      <c r="C62" s="108" t="s">
        <v>223</v>
      </c>
      <c r="D62" s="108" t="s">
        <v>6</v>
      </c>
      <c r="E62" s="108" t="s">
        <v>205</v>
      </c>
      <c r="F62" s="108" t="s">
        <v>72</v>
      </c>
      <c r="G62" s="108" t="s">
        <v>303</v>
      </c>
      <c r="H62" s="200" t="s">
        <v>202</v>
      </c>
      <c r="I62" s="114">
        <f t="shared" si="5"/>
        <v>21.79</v>
      </c>
      <c r="J62" s="114">
        <f t="shared" si="5"/>
        <v>21.79</v>
      </c>
      <c r="K62" s="114">
        <v>21.79</v>
      </c>
    </row>
    <row r="63" spans="1:11" ht="15">
      <c r="A63" s="112" t="s">
        <v>117</v>
      </c>
      <c r="B63" s="108" t="s">
        <v>203</v>
      </c>
      <c r="C63" s="108" t="s">
        <v>223</v>
      </c>
      <c r="D63" s="108" t="s">
        <v>6</v>
      </c>
      <c r="E63" s="108" t="s">
        <v>205</v>
      </c>
      <c r="F63" s="199" t="s">
        <v>72</v>
      </c>
      <c r="G63" s="108" t="s">
        <v>291</v>
      </c>
      <c r="H63" s="200" t="s">
        <v>292</v>
      </c>
      <c r="I63" s="114">
        <f t="shared" si="5"/>
        <v>21.79</v>
      </c>
      <c r="J63" s="114">
        <f t="shared" si="5"/>
        <v>21.79</v>
      </c>
      <c r="K63" s="114">
        <v>21.79</v>
      </c>
    </row>
    <row r="64" spans="1:11" ht="15">
      <c r="A64" s="112" t="s">
        <v>60</v>
      </c>
      <c r="B64" s="112" t="s">
        <v>203</v>
      </c>
      <c r="C64" s="112" t="s">
        <v>223</v>
      </c>
      <c r="D64" s="112" t="s">
        <v>6</v>
      </c>
      <c r="E64" s="112" t="s">
        <v>205</v>
      </c>
      <c r="F64" s="115" t="s">
        <v>72</v>
      </c>
      <c r="G64" s="112" t="s">
        <v>291</v>
      </c>
      <c r="H64" s="201" t="s">
        <v>85</v>
      </c>
      <c r="I64" s="116">
        <f>прил2!J56</f>
        <v>21.79</v>
      </c>
      <c r="J64" s="116">
        <f>прил2!K60</f>
        <v>21.79</v>
      </c>
      <c r="K64" s="116">
        <v>21.79</v>
      </c>
    </row>
    <row r="65" spans="1:11" ht="14.25">
      <c r="A65" s="107" t="s">
        <v>27</v>
      </c>
      <c r="B65" s="107" t="s">
        <v>203</v>
      </c>
      <c r="C65" s="107" t="s">
        <v>142</v>
      </c>
      <c r="D65" s="107"/>
      <c r="E65" s="107"/>
      <c r="F65" s="107"/>
      <c r="G65" s="107"/>
      <c r="H65" s="107"/>
      <c r="I65" s="198">
        <f>I66</f>
        <v>1</v>
      </c>
      <c r="J65" s="198">
        <v>1</v>
      </c>
      <c r="K65" s="198">
        <v>1</v>
      </c>
    </row>
    <row r="66" spans="1:11" ht="45">
      <c r="A66" s="112" t="s">
        <v>32</v>
      </c>
      <c r="B66" s="108" t="s">
        <v>203</v>
      </c>
      <c r="C66" s="108" t="s">
        <v>142</v>
      </c>
      <c r="D66" s="108" t="s">
        <v>6</v>
      </c>
      <c r="E66" s="108" t="s">
        <v>4</v>
      </c>
      <c r="F66" s="108"/>
      <c r="G66" s="108"/>
      <c r="H66" s="200"/>
      <c r="I66" s="114">
        <f>I67</f>
        <v>1</v>
      </c>
      <c r="J66" s="114">
        <v>1</v>
      </c>
      <c r="K66" s="114">
        <v>1</v>
      </c>
    </row>
    <row r="67" spans="1:11" ht="45">
      <c r="A67" s="112" t="s">
        <v>31</v>
      </c>
      <c r="B67" s="108" t="s">
        <v>203</v>
      </c>
      <c r="C67" s="108" t="s">
        <v>142</v>
      </c>
      <c r="D67" s="108" t="s">
        <v>6</v>
      </c>
      <c r="E67" s="108" t="s">
        <v>205</v>
      </c>
      <c r="F67" s="108"/>
      <c r="G67" s="108"/>
      <c r="H67" s="200"/>
      <c r="I67" s="114">
        <f>I68</f>
        <v>1</v>
      </c>
      <c r="J67" s="114">
        <v>1</v>
      </c>
      <c r="K67" s="114">
        <v>1</v>
      </c>
    </row>
    <row r="68" spans="1:11" ht="15">
      <c r="A68" s="112" t="s">
        <v>183</v>
      </c>
      <c r="B68" s="108" t="s">
        <v>203</v>
      </c>
      <c r="C68" s="108" t="s">
        <v>142</v>
      </c>
      <c r="D68" s="108" t="s">
        <v>6</v>
      </c>
      <c r="E68" s="108" t="s">
        <v>205</v>
      </c>
      <c r="F68" s="199" t="s">
        <v>72</v>
      </c>
      <c r="G68" s="108" t="s">
        <v>73</v>
      </c>
      <c r="H68" s="200"/>
      <c r="I68" s="114">
        <f>I69</f>
        <v>1</v>
      </c>
      <c r="J68" s="114">
        <v>1</v>
      </c>
      <c r="K68" s="114">
        <v>1</v>
      </c>
    </row>
    <row r="69" spans="1:11" ht="15">
      <c r="A69" s="112" t="s">
        <v>185</v>
      </c>
      <c r="B69" s="112" t="s">
        <v>203</v>
      </c>
      <c r="C69" s="112" t="s">
        <v>142</v>
      </c>
      <c r="D69" s="112" t="s">
        <v>6</v>
      </c>
      <c r="E69" s="112" t="s">
        <v>205</v>
      </c>
      <c r="F69" s="115" t="s">
        <v>72</v>
      </c>
      <c r="G69" s="108" t="s">
        <v>170</v>
      </c>
      <c r="H69" s="200"/>
      <c r="I69" s="114">
        <f>I71</f>
        <v>1</v>
      </c>
      <c r="J69" s="114">
        <v>1</v>
      </c>
      <c r="K69" s="114">
        <v>1</v>
      </c>
    </row>
    <row r="70" spans="1:11" ht="15">
      <c r="A70" s="112" t="s">
        <v>277</v>
      </c>
      <c r="B70" s="112" t="s">
        <v>203</v>
      </c>
      <c r="C70" s="112" t="s">
        <v>142</v>
      </c>
      <c r="D70" s="112" t="s">
        <v>6</v>
      </c>
      <c r="E70" s="112" t="s">
        <v>205</v>
      </c>
      <c r="F70" s="115" t="s">
        <v>72</v>
      </c>
      <c r="G70" s="112" t="s">
        <v>170</v>
      </c>
      <c r="H70" s="115" t="s">
        <v>287</v>
      </c>
      <c r="I70" s="116"/>
      <c r="J70" s="116">
        <v>1</v>
      </c>
      <c r="K70" s="116">
        <v>1</v>
      </c>
    </row>
    <row r="71" spans="1:11" ht="15">
      <c r="A71" s="112" t="s">
        <v>117</v>
      </c>
      <c r="B71" s="112" t="s">
        <v>203</v>
      </c>
      <c r="C71" s="112" t="s">
        <v>142</v>
      </c>
      <c r="D71" s="112" t="s">
        <v>6</v>
      </c>
      <c r="E71" s="112" t="s">
        <v>205</v>
      </c>
      <c r="F71" s="115" t="s">
        <v>72</v>
      </c>
      <c r="G71" s="112" t="s">
        <v>170</v>
      </c>
      <c r="H71" s="115" t="s">
        <v>116</v>
      </c>
      <c r="I71" s="116">
        <f>прил2!J69</f>
        <v>1</v>
      </c>
      <c r="J71" s="116">
        <v>1</v>
      </c>
      <c r="K71" s="116">
        <v>1</v>
      </c>
    </row>
    <row r="72" spans="1:11" ht="15">
      <c r="A72" s="202" t="s">
        <v>144</v>
      </c>
      <c r="B72" s="203" t="s">
        <v>203</v>
      </c>
      <c r="C72" s="203" t="s">
        <v>175</v>
      </c>
      <c r="D72" s="203"/>
      <c r="E72" s="203"/>
      <c r="F72" s="203"/>
      <c r="G72" s="203"/>
      <c r="H72" s="203"/>
      <c r="I72" s="204">
        <f>I73</f>
        <v>31.6</v>
      </c>
      <c r="J72" s="204"/>
      <c r="K72" s="204"/>
    </row>
    <row r="73" spans="1:11" ht="30">
      <c r="A73" s="134" t="s">
        <v>186</v>
      </c>
      <c r="B73" s="203" t="s">
        <v>203</v>
      </c>
      <c r="C73" s="203" t="s">
        <v>175</v>
      </c>
      <c r="D73" s="203" t="s">
        <v>6</v>
      </c>
      <c r="E73" s="203" t="s">
        <v>4</v>
      </c>
      <c r="F73" s="203"/>
      <c r="G73" s="203"/>
      <c r="H73" s="203"/>
      <c r="I73" s="204">
        <f>I74</f>
        <v>31.6</v>
      </c>
      <c r="J73" s="204"/>
      <c r="K73" s="204"/>
    </row>
    <row r="74" spans="1:11" ht="45">
      <c r="A74" s="134" t="s">
        <v>31</v>
      </c>
      <c r="B74" s="203" t="s">
        <v>203</v>
      </c>
      <c r="C74" s="203" t="s">
        <v>175</v>
      </c>
      <c r="D74" s="203" t="s">
        <v>6</v>
      </c>
      <c r="E74" s="203" t="s">
        <v>205</v>
      </c>
      <c r="F74" s="203"/>
      <c r="G74" s="203"/>
      <c r="H74" s="203"/>
      <c r="I74" s="204">
        <f>I77+I80</f>
        <v>31.6</v>
      </c>
      <c r="J74" s="204"/>
      <c r="K74" s="204"/>
    </row>
    <row r="75" spans="1:11" ht="30">
      <c r="A75" s="172" t="s">
        <v>161</v>
      </c>
      <c r="B75" s="115" t="s">
        <v>203</v>
      </c>
      <c r="C75" s="115">
        <v>13</v>
      </c>
      <c r="D75" s="115">
        <v>89</v>
      </c>
      <c r="E75" s="115">
        <v>1</v>
      </c>
      <c r="F75" s="115" t="s">
        <v>72</v>
      </c>
      <c r="G75" s="115" t="s">
        <v>172</v>
      </c>
      <c r="H75" s="115"/>
      <c r="I75" s="116">
        <f>I76</f>
        <v>1.6</v>
      </c>
      <c r="J75" s="116"/>
      <c r="K75" s="116"/>
    </row>
    <row r="76" spans="1:11" ht="15">
      <c r="A76" s="134" t="s">
        <v>145</v>
      </c>
      <c r="B76" s="115" t="s">
        <v>203</v>
      </c>
      <c r="C76" s="115" t="s">
        <v>175</v>
      </c>
      <c r="D76" s="115" t="s">
        <v>6</v>
      </c>
      <c r="E76" s="115" t="s">
        <v>205</v>
      </c>
      <c r="F76" s="115" t="s">
        <v>72</v>
      </c>
      <c r="G76" s="115" t="s">
        <v>172</v>
      </c>
      <c r="H76" s="115" t="s">
        <v>286</v>
      </c>
      <c r="I76" s="116">
        <f>I77</f>
        <v>1.6</v>
      </c>
      <c r="J76" s="116"/>
      <c r="K76" s="116"/>
    </row>
    <row r="77" spans="1:11" ht="30">
      <c r="A77" s="172" t="s">
        <v>161</v>
      </c>
      <c r="B77" s="115" t="s">
        <v>203</v>
      </c>
      <c r="C77" s="115" t="s">
        <v>175</v>
      </c>
      <c r="D77" s="115" t="s">
        <v>6</v>
      </c>
      <c r="E77" s="115" t="s">
        <v>205</v>
      </c>
      <c r="F77" s="115" t="s">
        <v>72</v>
      </c>
      <c r="G77" s="115" t="s">
        <v>321</v>
      </c>
      <c r="H77" s="115" t="s">
        <v>286</v>
      </c>
      <c r="I77" s="116">
        <v>1.6</v>
      </c>
      <c r="J77" s="116"/>
      <c r="K77" s="116"/>
    </row>
    <row r="78" spans="1:11" ht="30">
      <c r="A78" s="134" t="s">
        <v>161</v>
      </c>
      <c r="B78" s="115" t="s">
        <v>203</v>
      </c>
      <c r="C78" s="115">
        <v>13</v>
      </c>
      <c r="D78" s="115">
        <v>89</v>
      </c>
      <c r="E78" s="115">
        <v>1</v>
      </c>
      <c r="F78" s="115" t="s">
        <v>72</v>
      </c>
      <c r="G78" s="115" t="s">
        <v>330</v>
      </c>
      <c r="H78" s="115"/>
      <c r="I78" s="116">
        <f>I79</f>
        <v>30</v>
      </c>
      <c r="J78" s="116"/>
      <c r="K78" s="116"/>
    </row>
    <row r="79" spans="1:11" ht="15">
      <c r="A79" s="134" t="s">
        <v>145</v>
      </c>
      <c r="B79" s="115" t="s">
        <v>203</v>
      </c>
      <c r="C79" s="115" t="s">
        <v>175</v>
      </c>
      <c r="D79" s="115" t="s">
        <v>6</v>
      </c>
      <c r="E79" s="115" t="s">
        <v>205</v>
      </c>
      <c r="F79" s="115" t="s">
        <v>72</v>
      </c>
      <c r="G79" s="115" t="s">
        <v>330</v>
      </c>
      <c r="H79" s="115" t="s">
        <v>286</v>
      </c>
      <c r="I79" s="116">
        <f>I80</f>
        <v>30</v>
      </c>
      <c r="J79" s="116"/>
      <c r="K79" s="116"/>
    </row>
    <row r="80" spans="1:11" ht="30">
      <c r="A80" s="172" t="s">
        <v>161</v>
      </c>
      <c r="B80" s="115" t="s">
        <v>203</v>
      </c>
      <c r="C80" s="115" t="s">
        <v>175</v>
      </c>
      <c r="D80" s="115" t="s">
        <v>6</v>
      </c>
      <c r="E80" s="115" t="s">
        <v>205</v>
      </c>
      <c r="F80" s="115" t="s">
        <v>72</v>
      </c>
      <c r="G80" s="115" t="s">
        <v>173</v>
      </c>
      <c r="H80" s="115" t="s">
        <v>286</v>
      </c>
      <c r="I80" s="116">
        <v>30</v>
      </c>
      <c r="J80" s="116"/>
      <c r="K80" s="116"/>
    </row>
    <row r="81" spans="1:11" ht="14.25">
      <c r="A81" s="107" t="s">
        <v>37</v>
      </c>
      <c r="B81" s="107" t="s">
        <v>147</v>
      </c>
      <c r="C81" s="107"/>
      <c r="D81" s="107"/>
      <c r="E81" s="107"/>
      <c r="F81" s="107"/>
      <c r="G81" s="107" t="s">
        <v>202</v>
      </c>
      <c r="H81" s="107" t="s">
        <v>202</v>
      </c>
      <c r="I81" s="198">
        <f aca="true" t="shared" si="6" ref="I81:K84">I82</f>
        <v>95.3</v>
      </c>
      <c r="J81" s="198">
        <f t="shared" si="6"/>
        <v>92.8</v>
      </c>
      <c r="K81" s="198">
        <f t="shared" si="6"/>
        <v>96</v>
      </c>
    </row>
    <row r="82" spans="1:11" ht="15">
      <c r="A82" s="112" t="s">
        <v>34</v>
      </c>
      <c r="B82" s="108" t="s">
        <v>147</v>
      </c>
      <c r="C82" s="108" t="s">
        <v>146</v>
      </c>
      <c r="D82" s="108"/>
      <c r="E82" s="108" t="s">
        <v>202</v>
      </c>
      <c r="F82" s="108"/>
      <c r="G82" s="108" t="s">
        <v>202</v>
      </c>
      <c r="H82" s="200" t="s">
        <v>202</v>
      </c>
      <c r="I82" s="114">
        <f t="shared" si="6"/>
        <v>95.3</v>
      </c>
      <c r="J82" s="114">
        <f t="shared" si="6"/>
        <v>92.8</v>
      </c>
      <c r="K82" s="114">
        <f t="shared" si="6"/>
        <v>96</v>
      </c>
    </row>
    <row r="83" spans="1:11" ht="45">
      <c r="A83" s="112" t="s">
        <v>32</v>
      </c>
      <c r="B83" s="108" t="s">
        <v>147</v>
      </c>
      <c r="C83" s="108" t="s">
        <v>146</v>
      </c>
      <c r="D83" s="108" t="s">
        <v>6</v>
      </c>
      <c r="E83" s="108" t="s">
        <v>4</v>
      </c>
      <c r="F83" s="108"/>
      <c r="G83" s="108"/>
      <c r="H83" s="200"/>
      <c r="I83" s="114">
        <f t="shared" si="6"/>
        <v>95.3</v>
      </c>
      <c r="J83" s="114">
        <f t="shared" si="6"/>
        <v>92.8</v>
      </c>
      <c r="K83" s="114">
        <f t="shared" si="6"/>
        <v>96</v>
      </c>
    </row>
    <row r="84" spans="1:11" ht="45">
      <c r="A84" s="112" t="s">
        <v>31</v>
      </c>
      <c r="B84" s="108" t="s">
        <v>147</v>
      </c>
      <c r="C84" s="108" t="s">
        <v>146</v>
      </c>
      <c r="D84" s="108" t="s">
        <v>6</v>
      </c>
      <c r="E84" s="108" t="s">
        <v>205</v>
      </c>
      <c r="F84" s="199"/>
      <c r="G84" s="108"/>
      <c r="H84" s="200"/>
      <c r="I84" s="114">
        <f t="shared" si="6"/>
        <v>95.3</v>
      </c>
      <c r="J84" s="114">
        <f t="shared" si="6"/>
        <v>92.8</v>
      </c>
      <c r="K84" s="114">
        <f t="shared" si="6"/>
        <v>96</v>
      </c>
    </row>
    <row r="85" spans="1:11" ht="30">
      <c r="A85" s="112" t="s">
        <v>35</v>
      </c>
      <c r="B85" s="112" t="s">
        <v>147</v>
      </c>
      <c r="C85" s="112" t="s">
        <v>146</v>
      </c>
      <c r="D85" s="112" t="s">
        <v>6</v>
      </c>
      <c r="E85" s="112" t="s">
        <v>205</v>
      </c>
      <c r="F85" s="115" t="s">
        <v>72</v>
      </c>
      <c r="G85" s="108" t="s">
        <v>38</v>
      </c>
      <c r="H85" s="200"/>
      <c r="I85" s="114">
        <f>I86+I87</f>
        <v>95.3</v>
      </c>
      <c r="J85" s="114">
        <f>J86+J87</f>
        <v>92.8</v>
      </c>
      <c r="K85" s="114">
        <f>K86+K87</f>
        <v>96</v>
      </c>
    </row>
    <row r="86" spans="1:11" ht="30">
      <c r="A86" s="112" t="s">
        <v>36</v>
      </c>
      <c r="B86" s="112" t="s">
        <v>147</v>
      </c>
      <c r="C86" s="112" t="s">
        <v>146</v>
      </c>
      <c r="D86" s="112" t="s">
        <v>6</v>
      </c>
      <c r="E86" s="112" t="s">
        <v>205</v>
      </c>
      <c r="F86" s="115" t="s">
        <v>72</v>
      </c>
      <c r="G86" s="112" t="s">
        <v>38</v>
      </c>
      <c r="H86" s="115" t="s">
        <v>154</v>
      </c>
      <c r="I86" s="116">
        <f>прил2!J97</f>
        <v>90.7</v>
      </c>
      <c r="J86" s="116">
        <f>прил2!K97</f>
        <v>88.2</v>
      </c>
      <c r="K86" s="116">
        <v>89.6</v>
      </c>
    </row>
    <row r="87" spans="1:11" ht="30">
      <c r="A87" s="112" t="s">
        <v>5</v>
      </c>
      <c r="B87" s="112" t="s">
        <v>147</v>
      </c>
      <c r="C87" s="112" t="s">
        <v>146</v>
      </c>
      <c r="D87" s="112" t="s">
        <v>6</v>
      </c>
      <c r="E87" s="112" t="s">
        <v>205</v>
      </c>
      <c r="F87" s="115" t="s">
        <v>72</v>
      </c>
      <c r="G87" s="112" t="s">
        <v>38</v>
      </c>
      <c r="H87" s="115" t="s">
        <v>156</v>
      </c>
      <c r="I87" s="116">
        <f>прил2!J99</f>
        <v>4.6</v>
      </c>
      <c r="J87" s="116">
        <f>прил2!K99</f>
        <v>4.6</v>
      </c>
      <c r="K87" s="116">
        <v>6.4</v>
      </c>
    </row>
    <row r="88" spans="1:11" ht="30">
      <c r="A88" s="173" t="s">
        <v>115</v>
      </c>
      <c r="B88" s="174" t="s">
        <v>146</v>
      </c>
      <c r="C88" s="175"/>
      <c r="D88" s="176"/>
      <c r="E88" s="176"/>
      <c r="F88" s="176"/>
      <c r="G88" s="176"/>
      <c r="H88" s="175"/>
      <c r="I88" s="177">
        <f>I89</f>
        <v>0</v>
      </c>
      <c r="J88" s="177">
        <f aca="true" t="shared" si="7" ref="J88:K92">J89</f>
        <v>0</v>
      </c>
      <c r="K88" s="178">
        <f t="shared" si="7"/>
        <v>0</v>
      </c>
    </row>
    <row r="89" spans="1:11" ht="30">
      <c r="A89" s="134" t="s">
        <v>152</v>
      </c>
      <c r="B89" s="179" t="s">
        <v>146</v>
      </c>
      <c r="C89" s="179" t="s">
        <v>148</v>
      </c>
      <c r="D89" s="180"/>
      <c r="E89" s="180"/>
      <c r="F89" s="180"/>
      <c r="G89" s="180"/>
      <c r="H89" s="179"/>
      <c r="I89" s="181">
        <f>I90</f>
        <v>0</v>
      </c>
      <c r="J89" s="181">
        <f t="shared" si="7"/>
        <v>0</v>
      </c>
      <c r="K89" s="182">
        <f t="shared" si="7"/>
        <v>0</v>
      </c>
    </row>
    <row r="90" spans="1:11" ht="30">
      <c r="A90" s="134" t="s">
        <v>70</v>
      </c>
      <c r="B90" s="183" t="s">
        <v>146</v>
      </c>
      <c r="C90" s="183" t="s">
        <v>148</v>
      </c>
      <c r="D90" s="180" t="s">
        <v>6</v>
      </c>
      <c r="E90" s="180" t="s">
        <v>4</v>
      </c>
      <c r="F90" s="180"/>
      <c r="G90" s="180"/>
      <c r="H90" s="183"/>
      <c r="I90" s="184">
        <f>I91</f>
        <v>0</v>
      </c>
      <c r="J90" s="184">
        <f t="shared" si="7"/>
        <v>0</v>
      </c>
      <c r="K90" s="185">
        <f t="shared" si="7"/>
        <v>0</v>
      </c>
    </row>
    <row r="91" spans="1:11" ht="45">
      <c r="A91" s="134" t="s">
        <v>71</v>
      </c>
      <c r="B91" s="183" t="s">
        <v>146</v>
      </c>
      <c r="C91" s="183" t="s">
        <v>148</v>
      </c>
      <c r="D91" s="180" t="s">
        <v>6</v>
      </c>
      <c r="E91" s="180" t="s">
        <v>205</v>
      </c>
      <c r="F91" s="180" t="s">
        <v>72</v>
      </c>
      <c r="G91" s="180"/>
      <c r="H91" s="183"/>
      <c r="I91" s="184">
        <f>I92+I94</f>
        <v>0</v>
      </c>
      <c r="J91" s="184">
        <f t="shared" si="7"/>
        <v>0</v>
      </c>
      <c r="K91" s="185">
        <f t="shared" si="7"/>
        <v>0</v>
      </c>
    </row>
    <row r="92" spans="1:11" ht="15">
      <c r="A92" s="134" t="s">
        <v>58</v>
      </c>
      <c r="B92" s="139" t="s">
        <v>146</v>
      </c>
      <c r="C92" s="139" t="s">
        <v>148</v>
      </c>
      <c r="D92" s="162" t="s">
        <v>6</v>
      </c>
      <c r="E92" s="162" t="s">
        <v>205</v>
      </c>
      <c r="F92" s="162" t="s">
        <v>72</v>
      </c>
      <c r="G92" s="162" t="s">
        <v>120</v>
      </c>
      <c r="H92" s="183"/>
      <c r="I92" s="184">
        <f>I93</f>
        <v>0</v>
      </c>
      <c r="J92" s="184">
        <f t="shared" si="7"/>
        <v>0</v>
      </c>
      <c r="K92" s="185">
        <f t="shared" si="7"/>
        <v>0</v>
      </c>
    </row>
    <row r="93" spans="1:11" ht="30">
      <c r="A93" s="134" t="s">
        <v>161</v>
      </c>
      <c r="B93" s="139" t="s">
        <v>146</v>
      </c>
      <c r="C93" s="139" t="s">
        <v>148</v>
      </c>
      <c r="D93" s="162" t="s">
        <v>6</v>
      </c>
      <c r="E93" s="162" t="s">
        <v>205</v>
      </c>
      <c r="F93" s="162" t="s">
        <v>72</v>
      </c>
      <c r="G93" s="162" t="s">
        <v>120</v>
      </c>
      <c r="H93" s="139" t="s">
        <v>156</v>
      </c>
      <c r="I93" s="91">
        <f>прил2!J106</f>
        <v>0</v>
      </c>
      <c r="J93" s="91">
        <f>'[2]прил5'!K99</f>
        <v>0</v>
      </c>
      <c r="K93" s="92">
        <f>'[2]прил5'!L99</f>
        <v>0</v>
      </c>
    </row>
    <row r="94" spans="1:11" ht="30">
      <c r="A94" s="134" t="s">
        <v>230</v>
      </c>
      <c r="B94" s="139" t="s">
        <v>146</v>
      </c>
      <c r="C94" s="139" t="s">
        <v>148</v>
      </c>
      <c r="D94" s="162" t="s">
        <v>6</v>
      </c>
      <c r="E94" s="162" t="s">
        <v>205</v>
      </c>
      <c r="F94" s="162" t="s">
        <v>72</v>
      </c>
      <c r="G94" s="162" t="s">
        <v>231</v>
      </c>
      <c r="H94" s="139"/>
      <c r="I94" s="91">
        <f>I95</f>
        <v>0</v>
      </c>
      <c r="J94" s="91"/>
      <c r="K94" s="92"/>
    </row>
    <row r="95" spans="1:11" ht="30">
      <c r="A95" s="172" t="s">
        <v>161</v>
      </c>
      <c r="B95" s="186" t="s">
        <v>146</v>
      </c>
      <c r="C95" s="186" t="s">
        <v>148</v>
      </c>
      <c r="D95" s="187" t="s">
        <v>6</v>
      </c>
      <c r="E95" s="187" t="s">
        <v>205</v>
      </c>
      <c r="F95" s="187" t="s">
        <v>72</v>
      </c>
      <c r="G95" s="187" t="s">
        <v>231</v>
      </c>
      <c r="H95" s="186" t="s">
        <v>156</v>
      </c>
      <c r="I95" s="188">
        <f>прил2!J109</f>
        <v>0</v>
      </c>
      <c r="J95" s="188"/>
      <c r="K95" s="189"/>
    </row>
    <row r="96" spans="1:11" ht="14.25">
      <c r="A96" s="107" t="s">
        <v>140</v>
      </c>
      <c r="B96" s="107" t="s">
        <v>204</v>
      </c>
      <c r="C96" s="107"/>
      <c r="D96" s="107"/>
      <c r="E96" s="107"/>
      <c r="F96" s="107"/>
      <c r="G96" s="107"/>
      <c r="H96" s="107"/>
      <c r="I96" s="198">
        <f aca="true" t="shared" si="8" ref="I96:K100">I97</f>
        <v>543.944</v>
      </c>
      <c r="J96" s="198">
        <f t="shared" si="8"/>
        <v>184</v>
      </c>
      <c r="K96" s="198">
        <f t="shared" si="8"/>
        <v>184</v>
      </c>
    </row>
    <row r="97" spans="1:11" ht="14.25">
      <c r="A97" s="107" t="s">
        <v>110</v>
      </c>
      <c r="B97" s="107" t="s">
        <v>204</v>
      </c>
      <c r="C97" s="107" t="s">
        <v>119</v>
      </c>
      <c r="D97" s="107"/>
      <c r="E97" s="107"/>
      <c r="F97" s="107"/>
      <c r="G97" s="107"/>
      <c r="H97" s="107"/>
      <c r="I97" s="198">
        <f t="shared" si="8"/>
        <v>543.944</v>
      </c>
      <c r="J97" s="198">
        <f t="shared" si="8"/>
        <v>184</v>
      </c>
      <c r="K97" s="198">
        <f t="shared" si="8"/>
        <v>184</v>
      </c>
    </row>
    <row r="98" spans="1:11" ht="45">
      <c r="A98" s="112" t="s">
        <v>32</v>
      </c>
      <c r="B98" s="108" t="s">
        <v>204</v>
      </c>
      <c r="C98" s="108" t="s">
        <v>119</v>
      </c>
      <c r="D98" s="108" t="s">
        <v>6</v>
      </c>
      <c r="E98" s="108" t="s">
        <v>4</v>
      </c>
      <c r="F98" s="108"/>
      <c r="G98" s="108"/>
      <c r="H98" s="200"/>
      <c r="I98" s="114">
        <f>I99</f>
        <v>543.944</v>
      </c>
      <c r="J98" s="114">
        <f t="shared" si="8"/>
        <v>184</v>
      </c>
      <c r="K98" s="114">
        <f t="shared" si="8"/>
        <v>184</v>
      </c>
    </row>
    <row r="99" spans="1:11" ht="45">
      <c r="A99" s="112" t="s">
        <v>31</v>
      </c>
      <c r="B99" s="108" t="s">
        <v>204</v>
      </c>
      <c r="C99" s="108" t="s">
        <v>119</v>
      </c>
      <c r="D99" s="108" t="s">
        <v>6</v>
      </c>
      <c r="E99" s="108" t="s">
        <v>205</v>
      </c>
      <c r="F99" s="108" t="s">
        <v>72</v>
      </c>
      <c r="G99" s="108"/>
      <c r="H99" s="200"/>
      <c r="I99" s="114">
        <f>I100</f>
        <v>543.944</v>
      </c>
      <c r="J99" s="114">
        <f t="shared" si="8"/>
        <v>184</v>
      </c>
      <c r="K99" s="114">
        <f t="shared" si="8"/>
        <v>184</v>
      </c>
    </row>
    <row r="100" spans="1:11" ht="45">
      <c r="A100" s="112" t="s">
        <v>78</v>
      </c>
      <c r="B100" s="108" t="s">
        <v>204</v>
      </c>
      <c r="C100" s="108" t="s">
        <v>119</v>
      </c>
      <c r="D100" s="108" t="s">
        <v>6</v>
      </c>
      <c r="E100" s="108" t="s">
        <v>205</v>
      </c>
      <c r="F100" s="199" t="s">
        <v>72</v>
      </c>
      <c r="G100" s="108" t="s">
        <v>76</v>
      </c>
      <c r="H100" s="200"/>
      <c r="I100" s="114">
        <f>I101</f>
        <v>543.944</v>
      </c>
      <c r="J100" s="114">
        <f t="shared" si="8"/>
        <v>184</v>
      </c>
      <c r="K100" s="114">
        <f t="shared" si="8"/>
        <v>184</v>
      </c>
    </row>
    <row r="101" spans="1:11" ht="165">
      <c r="A101" s="112" t="s">
        <v>77</v>
      </c>
      <c r="B101" s="112" t="s">
        <v>204</v>
      </c>
      <c r="C101" s="112" t="s">
        <v>119</v>
      </c>
      <c r="D101" s="112" t="s">
        <v>6</v>
      </c>
      <c r="E101" s="112" t="s">
        <v>205</v>
      </c>
      <c r="F101" s="115" t="s">
        <v>72</v>
      </c>
      <c r="G101" s="108" t="s">
        <v>75</v>
      </c>
      <c r="H101" s="200"/>
      <c r="I101" s="114">
        <f>I102</f>
        <v>543.944</v>
      </c>
      <c r="J101" s="114">
        <f>J102</f>
        <v>184</v>
      </c>
      <c r="K101" s="114">
        <f>K102</f>
        <v>184</v>
      </c>
    </row>
    <row r="102" spans="1:11" ht="30">
      <c r="A102" s="134" t="s">
        <v>161</v>
      </c>
      <c r="B102" s="45" t="s">
        <v>204</v>
      </c>
      <c r="C102" s="45" t="s">
        <v>119</v>
      </c>
      <c r="D102" s="162" t="s">
        <v>6</v>
      </c>
      <c r="E102" s="162" t="s">
        <v>205</v>
      </c>
      <c r="F102" s="162" t="s">
        <v>72</v>
      </c>
      <c r="G102" s="162" t="s">
        <v>75</v>
      </c>
      <c r="H102" s="45">
        <v>200</v>
      </c>
      <c r="I102" s="91">
        <f>I103</f>
        <v>543.944</v>
      </c>
      <c r="J102" s="91">
        <f>J103</f>
        <v>184</v>
      </c>
      <c r="K102" s="91">
        <f>K103</f>
        <v>184</v>
      </c>
    </row>
    <row r="103" spans="1:11" s="30" customFormat="1" ht="30">
      <c r="A103" s="134" t="s">
        <v>161</v>
      </c>
      <c r="B103" s="45" t="s">
        <v>204</v>
      </c>
      <c r="C103" s="45" t="s">
        <v>119</v>
      </c>
      <c r="D103" s="162" t="s">
        <v>6</v>
      </c>
      <c r="E103" s="162" t="s">
        <v>205</v>
      </c>
      <c r="F103" s="162" t="s">
        <v>72</v>
      </c>
      <c r="G103" s="162" t="s">
        <v>75</v>
      </c>
      <c r="H103" s="45">
        <v>240</v>
      </c>
      <c r="I103" s="91">
        <f>прил2!J122</f>
        <v>543.944</v>
      </c>
      <c r="J103" s="91">
        <f>прил2!K122</f>
        <v>184</v>
      </c>
      <c r="K103" s="91">
        <f>прил2!L122</f>
        <v>184</v>
      </c>
    </row>
    <row r="104" spans="1:11" s="30" customFormat="1" ht="14.25">
      <c r="A104" s="107" t="s">
        <v>153</v>
      </c>
      <c r="B104" s="107" t="s">
        <v>149</v>
      </c>
      <c r="C104" s="107"/>
      <c r="D104" s="107"/>
      <c r="E104" s="107"/>
      <c r="F104" s="107"/>
      <c r="G104" s="107"/>
      <c r="H104" s="107"/>
      <c r="I104" s="198">
        <f>I105+I111</f>
        <v>669</v>
      </c>
      <c r="J104" s="198">
        <f>J105+J111</f>
        <v>124.6</v>
      </c>
      <c r="K104" s="198">
        <f>K105+K111</f>
        <v>108.7</v>
      </c>
    </row>
    <row r="105" spans="1:11" s="30" customFormat="1" ht="14.25">
      <c r="A105" s="107" t="s">
        <v>211</v>
      </c>
      <c r="B105" s="107" t="s">
        <v>149</v>
      </c>
      <c r="C105" s="205" t="s">
        <v>147</v>
      </c>
      <c r="D105" s="107"/>
      <c r="E105" s="107"/>
      <c r="F105" s="107"/>
      <c r="G105" s="107"/>
      <c r="H105" s="107"/>
      <c r="I105" s="198">
        <f aca="true" t="shared" si="9" ref="I105:K108">I106</f>
        <v>138.1</v>
      </c>
      <c r="J105" s="198">
        <f t="shared" si="9"/>
        <v>0</v>
      </c>
      <c r="K105" s="198">
        <f t="shared" si="9"/>
        <v>0</v>
      </c>
    </row>
    <row r="106" spans="1:11" s="30" customFormat="1" ht="45">
      <c r="A106" s="112" t="s">
        <v>32</v>
      </c>
      <c r="B106" s="108" t="s">
        <v>149</v>
      </c>
      <c r="C106" s="199" t="s">
        <v>147</v>
      </c>
      <c r="D106" s="108" t="s">
        <v>6</v>
      </c>
      <c r="E106" s="108" t="s">
        <v>4</v>
      </c>
      <c r="F106" s="108"/>
      <c r="G106" s="108"/>
      <c r="H106" s="200"/>
      <c r="I106" s="114">
        <f t="shared" si="9"/>
        <v>138.1</v>
      </c>
      <c r="J106" s="114">
        <f t="shared" si="9"/>
        <v>0</v>
      </c>
      <c r="K106" s="114">
        <f t="shared" si="9"/>
        <v>0</v>
      </c>
    </row>
    <row r="107" spans="1:11" s="30" customFormat="1" ht="45">
      <c r="A107" s="112" t="s">
        <v>31</v>
      </c>
      <c r="B107" s="108" t="s">
        <v>149</v>
      </c>
      <c r="C107" s="199" t="s">
        <v>147</v>
      </c>
      <c r="D107" s="108" t="s">
        <v>6</v>
      </c>
      <c r="E107" s="108" t="s">
        <v>205</v>
      </c>
      <c r="F107" s="108" t="s">
        <v>72</v>
      </c>
      <c r="G107" s="108"/>
      <c r="H107" s="200"/>
      <c r="I107" s="114">
        <f t="shared" si="9"/>
        <v>138.1</v>
      </c>
      <c r="J107" s="114">
        <f t="shared" si="9"/>
        <v>0</v>
      </c>
      <c r="K107" s="114">
        <f t="shared" si="9"/>
        <v>0</v>
      </c>
    </row>
    <row r="108" spans="1:11" s="30" customFormat="1" ht="15">
      <c r="A108" s="112" t="s">
        <v>315</v>
      </c>
      <c r="B108" s="108" t="s">
        <v>149</v>
      </c>
      <c r="C108" s="199" t="s">
        <v>147</v>
      </c>
      <c r="D108" s="108" t="s">
        <v>6</v>
      </c>
      <c r="E108" s="108" t="s">
        <v>205</v>
      </c>
      <c r="F108" s="199" t="s">
        <v>72</v>
      </c>
      <c r="G108" s="108">
        <v>42000</v>
      </c>
      <c r="H108" s="200"/>
      <c r="I108" s="114">
        <f>I109</f>
        <v>138.1</v>
      </c>
      <c r="J108" s="114">
        <f t="shared" si="9"/>
        <v>0</v>
      </c>
      <c r="K108" s="114">
        <f t="shared" si="9"/>
        <v>0</v>
      </c>
    </row>
    <row r="109" spans="1:11" s="30" customFormat="1" ht="30">
      <c r="A109" s="112" t="s">
        <v>161</v>
      </c>
      <c r="B109" s="112" t="s">
        <v>149</v>
      </c>
      <c r="C109" s="115" t="s">
        <v>147</v>
      </c>
      <c r="D109" s="112" t="s">
        <v>6</v>
      </c>
      <c r="E109" s="112" t="s">
        <v>205</v>
      </c>
      <c r="F109" s="115" t="s">
        <v>72</v>
      </c>
      <c r="G109" s="112">
        <v>42020</v>
      </c>
      <c r="H109" s="115" t="s">
        <v>290</v>
      </c>
      <c r="I109" s="116">
        <f>I110</f>
        <v>138.1</v>
      </c>
      <c r="J109" s="116">
        <f>J110</f>
        <v>0</v>
      </c>
      <c r="K109" s="116">
        <f>K110</f>
        <v>0</v>
      </c>
    </row>
    <row r="110" spans="1:11" s="30" customFormat="1" ht="30">
      <c r="A110" s="112" t="s">
        <v>161</v>
      </c>
      <c r="B110" s="112" t="s">
        <v>149</v>
      </c>
      <c r="C110" s="115" t="s">
        <v>147</v>
      </c>
      <c r="D110" s="112" t="s">
        <v>6</v>
      </c>
      <c r="E110" s="112" t="s">
        <v>205</v>
      </c>
      <c r="F110" s="115" t="s">
        <v>72</v>
      </c>
      <c r="G110" s="112">
        <v>42020</v>
      </c>
      <c r="H110" s="115" t="s">
        <v>156</v>
      </c>
      <c r="I110" s="116">
        <f>прил2!J151</f>
        <v>138.1</v>
      </c>
      <c r="J110" s="116">
        <f>прил2!K151</f>
        <v>0</v>
      </c>
      <c r="K110" s="116">
        <f>прил2!L151</f>
        <v>0</v>
      </c>
    </row>
    <row r="111" spans="1:11" ht="14.25">
      <c r="A111" s="107" t="s">
        <v>39</v>
      </c>
      <c r="B111" s="107" t="s">
        <v>149</v>
      </c>
      <c r="C111" s="107" t="s">
        <v>146</v>
      </c>
      <c r="D111" s="107"/>
      <c r="E111" s="107"/>
      <c r="F111" s="107"/>
      <c r="G111" s="107"/>
      <c r="H111" s="107"/>
      <c r="I111" s="198">
        <f aca="true" t="shared" si="10" ref="I111:K113">I112</f>
        <v>530.9</v>
      </c>
      <c r="J111" s="198">
        <f t="shared" si="10"/>
        <v>124.6</v>
      </c>
      <c r="K111" s="198">
        <f t="shared" si="10"/>
        <v>108.7</v>
      </c>
    </row>
    <row r="112" spans="1:11" ht="45">
      <c r="A112" s="112" t="s">
        <v>32</v>
      </c>
      <c r="B112" s="108" t="s">
        <v>149</v>
      </c>
      <c r="C112" s="108" t="s">
        <v>146</v>
      </c>
      <c r="D112" s="108" t="s">
        <v>6</v>
      </c>
      <c r="E112" s="108" t="s">
        <v>4</v>
      </c>
      <c r="F112" s="108"/>
      <c r="G112" s="108"/>
      <c r="H112" s="200"/>
      <c r="I112" s="114">
        <f t="shared" si="10"/>
        <v>530.9</v>
      </c>
      <c r="J112" s="114">
        <f t="shared" si="10"/>
        <v>124.6</v>
      </c>
      <c r="K112" s="114">
        <f t="shared" si="10"/>
        <v>108.7</v>
      </c>
    </row>
    <row r="113" spans="1:11" ht="45">
      <c r="A113" s="112" t="s">
        <v>31</v>
      </c>
      <c r="B113" s="108" t="s">
        <v>149</v>
      </c>
      <c r="C113" s="108" t="s">
        <v>146</v>
      </c>
      <c r="D113" s="108" t="s">
        <v>6</v>
      </c>
      <c r="E113" s="108" t="s">
        <v>205</v>
      </c>
      <c r="F113" s="108" t="s">
        <v>72</v>
      </c>
      <c r="G113" s="108"/>
      <c r="H113" s="200"/>
      <c r="I113" s="114">
        <f t="shared" si="10"/>
        <v>530.9</v>
      </c>
      <c r="J113" s="114">
        <f t="shared" si="10"/>
        <v>124.6</v>
      </c>
      <c r="K113" s="114">
        <f t="shared" si="10"/>
        <v>108.7</v>
      </c>
    </row>
    <row r="114" spans="1:11" ht="30">
      <c r="A114" s="112" t="s">
        <v>41</v>
      </c>
      <c r="B114" s="108" t="s">
        <v>149</v>
      </c>
      <c r="C114" s="108" t="s">
        <v>146</v>
      </c>
      <c r="D114" s="108" t="s">
        <v>6</v>
      </c>
      <c r="E114" s="108" t="s">
        <v>205</v>
      </c>
      <c r="F114" s="199" t="s">
        <v>72</v>
      </c>
      <c r="G114" s="108" t="s">
        <v>40</v>
      </c>
      <c r="H114" s="200"/>
      <c r="I114" s="114">
        <f>I115+I121+I118</f>
        <v>530.9</v>
      </c>
      <c r="J114" s="114">
        <f>J115+J121</f>
        <v>124.6</v>
      </c>
      <c r="K114" s="114">
        <f>K115+K121</f>
        <v>108.7</v>
      </c>
    </row>
    <row r="115" spans="1:11" ht="15">
      <c r="A115" s="112" t="s">
        <v>43</v>
      </c>
      <c r="B115" s="112" t="s">
        <v>149</v>
      </c>
      <c r="C115" s="112" t="s">
        <v>146</v>
      </c>
      <c r="D115" s="112" t="s">
        <v>6</v>
      </c>
      <c r="E115" s="112" t="s">
        <v>205</v>
      </c>
      <c r="F115" s="115" t="s">
        <v>72</v>
      </c>
      <c r="G115" s="108" t="s">
        <v>42</v>
      </c>
      <c r="H115" s="200"/>
      <c r="I115" s="114">
        <f aca="true" t="shared" si="11" ref="I115:K116">I116</f>
        <v>170</v>
      </c>
      <c r="J115" s="114">
        <f t="shared" si="11"/>
        <v>60</v>
      </c>
      <c r="K115" s="114">
        <f t="shared" si="11"/>
        <v>60</v>
      </c>
    </row>
    <row r="116" spans="1:11" ht="30">
      <c r="A116" s="112" t="s">
        <v>161</v>
      </c>
      <c r="B116" s="112" t="s">
        <v>149</v>
      </c>
      <c r="C116" s="112" t="s">
        <v>146</v>
      </c>
      <c r="D116" s="112" t="s">
        <v>6</v>
      </c>
      <c r="E116" s="112" t="s">
        <v>205</v>
      </c>
      <c r="F116" s="115" t="s">
        <v>72</v>
      </c>
      <c r="G116" s="112" t="s">
        <v>42</v>
      </c>
      <c r="H116" s="115" t="s">
        <v>290</v>
      </c>
      <c r="I116" s="116">
        <f t="shared" si="11"/>
        <v>170</v>
      </c>
      <c r="J116" s="116">
        <f t="shared" si="11"/>
        <v>60</v>
      </c>
      <c r="K116" s="116">
        <f t="shared" si="11"/>
        <v>60</v>
      </c>
    </row>
    <row r="117" spans="1:11" ht="30">
      <c r="A117" s="112" t="s">
        <v>161</v>
      </c>
      <c r="B117" s="112" t="s">
        <v>149</v>
      </c>
      <c r="C117" s="112" t="s">
        <v>146</v>
      </c>
      <c r="D117" s="112" t="s">
        <v>6</v>
      </c>
      <c r="E117" s="112" t="s">
        <v>205</v>
      </c>
      <c r="F117" s="115" t="s">
        <v>72</v>
      </c>
      <c r="G117" s="112" t="s">
        <v>42</v>
      </c>
      <c r="H117" s="115" t="s">
        <v>156</v>
      </c>
      <c r="I117" s="116">
        <f>прил2!J159</f>
        <v>170</v>
      </c>
      <c r="J117" s="116">
        <f>прил2!K159</f>
        <v>60</v>
      </c>
      <c r="K117" s="116">
        <f>прил2!L159</f>
        <v>60</v>
      </c>
    </row>
    <row r="118" spans="1:11" ht="15">
      <c r="A118" s="267" t="s">
        <v>46</v>
      </c>
      <c r="B118" s="112" t="s">
        <v>149</v>
      </c>
      <c r="C118" s="112" t="s">
        <v>146</v>
      </c>
      <c r="D118" s="112" t="s">
        <v>6</v>
      </c>
      <c r="E118" s="112" t="s">
        <v>205</v>
      </c>
      <c r="F118" s="115" t="s">
        <v>72</v>
      </c>
      <c r="G118" s="264">
        <v>43030</v>
      </c>
      <c r="H118" s="265"/>
      <c r="I118" s="266">
        <f>I119</f>
        <v>63</v>
      </c>
      <c r="J118" s="266"/>
      <c r="K118" s="266"/>
    </row>
    <row r="119" spans="1:11" ht="30">
      <c r="A119" s="112" t="s">
        <v>161</v>
      </c>
      <c r="B119" s="112" t="s">
        <v>149</v>
      </c>
      <c r="C119" s="112" t="s">
        <v>146</v>
      </c>
      <c r="D119" s="112" t="s">
        <v>6</v>
      </c>
      <c r="E119" s="112" t="s">
        <v>205</v>
      </c>
      <c r="F119" s="115" t="s">
        <v>72</v>
      </c>
      <c r="G119" s="112">
        <v>43030</v>
      </c>
      <c r="H119" s="115" t="s">
        <v>290</v>
      </c>
      <c r="I119" s="116">
        <f>I120</f>
        <v>63</v>
      </c>
      <c r="J119" s="116"/>
      <c r="K119" s="116"/>
    </row>
    <row r="120" spans="1:11" ht="30">
      <c r="A120" s="112" t="s">
        <v>161</v>
      </c>
      <c r="B120" s="112" t="s">
        <v>149</v>
      </c>
      <c r="C120" s="112" t="s">
        <v>146</v>
      </c>
      <c r="D120" s="112" t="s">
        <v>6</v>
      </c>
      <c r="E120" s="112" t="s">
        <v>205</v>
      </c>
      <c r="F120" s="115" t="s">
        <v>72</v>
      </c>
      <c r="G120" s="112">
        <v>43030</v>
      </c>
      <c r="H120" s="115" t="s">
        <v>156</v>
      </c>
      <c r="I120" s="116">
        <f>прил2!J166</f>
        <v>63</v>
      </c>
      <c r="J120" s="116"/>
      <c r="K120" s="116"/>
    </row>
    <row r="121" spans="1:11" ht="28.5">
      <c r="A121" s="107" t="s">
        <v>47</v>
      </c>
      <c r="B121" s="107" t="s">
        <v>149</v>
      </c>
      <c r="C121" s="107" t="s">
        <v>146</v>
      </c>
      <c r="D121" s="107" t="s">
        <v>6</v>
      </c>
      <c r="E121" s="107" t="s">
        <v>205</v>
      </c>
      <c r="F121" s="107" t="s">
        <v>72</v>
      </c>
      <c r="G121" s="107" t="s">
        <v>49</v>
      </c>
      <c r="H121" s="107"/>
      <c r="I121" s="198">
        <f aca="true" t="shared" si="12" ref="I121:K122">I122</f>
        <v>297.9</v>
      </c>
      <c r="J121" s="198">
        <f t="shared" si="12"/>
        <v>64.6</v>
      </c>
      <c r="K121" s="198">
        <f t="shared" si="12"/>
        <v>48.7</v>
      </c>
    </row>
    <row r="122" spans="1:11" ht="30">
      <c r="A122" s="112" t="s">
        <v>276</v>
      </c>
      <c r="B122" s="108" t="s">
        <v>149</v>
      </c>
      <c r="C122" s="108" t="s">
        <v>146</v>
      </c>
      <c r="D122" s="108" t="s">
        <v>6</v>
      </c>
      <c r="E122" s="108" t="s">
        <v>205</v>
      </c>
      <c r="F122" s="108" t="s">
        <v>72</v>
      </c>
      <c r="G122" s="108" t="s">
        <v>49</v>
      </c>
      <c r="H122" s="200" t="s">
        <v>290</v>
      </c>
      <c r="I122" s="114">
        <f t="shared" si="12"/>
        <v>297.9</v>
      </c>
      <c r="J122" s="114">
        <f t="shared" si="12"/>
        <v>64.6</v>
      </c>
      <c r="K122" s="114">
        <f t="shared" si="12"/>
        <v>48.7</v>
      </c>
    </row>
    <row r="123" spans="1:11" ht="30">
      <c r="A123" s="112" t="s">
        <v>161</v>
      </c>
      <c r="B123" s="112" t="s">
        <v>149</v>
      </c>
      <c r="C123" s="112" t="s">
        <v>146</v>
      </c>
      <c r="D123" s="112" t="s">
        <v>6</v>
      </c>
      <c r="E123" s="112" t="s">
        <v>205</v>
      </c>
      <c r="F123" s="112" t="s">
        <v>72</v>
      </c>
      <c r="G123" s="112" t="s">
        <v>49</v>
      </c>
      <c r="H123" s="201" t="s">
        <v>156</v>
      </c>
      <c r="I123" s="116">
        <f>прил2!J170</f>
        <v>297.9</v>
      </c>
      <c r="J123" s="116">
        <f>прил2!K170</f>
        <v>64.6</v>
      </c>
      <c r="K123" s="116">
        <f>прил2!L170</f>
        <v>48.7</v>
      </c>
    </row>
    <row r="124" spans="1:11" ht="14.25">
      <c r="A124" s="107" t="s">
        <v>176</v>
      </c>
      <c r="B124" s="107" t="s">
        <v>148</v>
      </c>
      <c r="C124" s="107"/>
      <c r="D124" s="107"/>
      <c r="E124" s="107"/>
      <c r="F124" s="107"/>
      <c r="G124" s="107" t="s">
        <v>202</v>
      </c>
      <c r="H124" s="107" t="s">
        <v>202</v>
      </c>
      <c r="I124" s="198">
        <f aca="true" t="shared" si="13" ref="I124:K125">I125</f>
        <v>111.7</v>
      </c>
      <c r="J124" s="198">
        <f t="shared" si="13"/>
        <v>111.7</v>
      </c>
      <c r="K124" s="198">
        <f t="shared" si="13"/>
        <v>101.6</v>
      </c>
    </row>
    <row r="125" spans="1:11" s="31" customFormat="1" ht="15">
      <c r="A125" s="112" t="s">
        <v>151</v>
      </c>
      <c r="B125" s="108" t="s">
        <v>148</v>
      </c>
      <c r="C125" s="108" t="s">
        <v>203</v>
      </c>
      <c r="D125" s="108"/>
      <c r="E125" s="108" t="s">
        <v>202</v>
      </c>
      <c r="F125" s="108"/>
      <c r="G125" s="108" t="s">
        <v>202</v>
      </c>
      <c r="H125" s="200" t="s">
        <v>202</v>
      </c>
      <c r="I125" s="114">
        <f t="shared" si="13"/>
        <v>111.7</v>
      </c>
      <c r="J125" s="114">
        <f t="shared" si="13"/>
        <v>111.7</v>
      </c>
      <c r="K125" s="114">
        <f t="shared" si="13"/>
        <v>101.6</v>
      </c>
    </row>
    <row r="126" spans="1:11" ht="45">
      <c r="A126" s="112" t="s">
        <v>32</v>
      </c>
      <c r="B126" s="108" t="s">
        <v>148</v>
      </c>
      <c r="C126" s="108" t="s">
        <v>203</v>
      </c>
      <c r="D126" s="108" t="s">
        <v>6</v>
      </c>
      <c r="E126" s="108" t="s">
        <v>4</v>
      </c>
      <c r="F126" s="108"/>
      <c r="G126" s="108" t="s">
        <v>202</v>
      </c>
      <c r="H126" s="200" t="s">
        <v>202</v>
      </c>
      <c r="I126" s="114">
        <f>I131</f>
        <v>111.7</v>
      </c>
      <c r="J126" s="114">
        <f>J131</f>
        <v>111.7</v>
      </c>
      <c r="K126" s="114">
        <f>K131</f>
        <v>101.6</v>
      </c>
    </row>
    <row r="127" spans="1:11" ht="45" hidden="1">
      <c r="A127" s="112" t="s">
        <v>31</v>
      </c>
      <c r="B127" s="108" t="s">
        <v>148</v>
      </c>
      <c r="C127" s="108" t="s">
        <v>203</v>
      </c>
      <c r="D127" s="108" t="s">
        <v>6</v>
      </c>
      <c r="E127" s="108" t="s">
        <v>205</v>
      </c>
      <c r="F127" s="199" t="s">
        <v>72</v>
      </c>
      <c r="G127" s="108" t="s">
        <v>202</v>
      </c>
      <c r="H127" s="200" t="s">
        <v>202</v>
      </c>
      <c r="I127" s="114">
        <v>66.4</v>
      </c>
      <c r="J127" s="114">
        <v>69.1</v>
      </c>
      <c r="K127" s="114">
        <v>48.3</v>
      </c>
    </row>
    <row r="128" spans="1:11" ht="30" hidden="1">
      <c r="A128" s="112" t="s">
        <v>131</v>
      </c>
      <c r="B128" s="112" t="s">
        <v>148</v>
      </c>
      <c r="C128" s="112" t="s">
        <v>203</v>
      </c>
      <c r="D128" s="112" t="s">
        <v>6</v>
      </c>
      <c r="E128" s="112" t="s">
        <v>205</v>
      </c>
      <c r="F128" s="115" t="s">
        <v>72</v>
      </c>
      <c r="G128" s="108" t="s">
        <v>18</v>
      </c>
      <c r="H128" s="200" t="s">
        <v>202</v>
      </c>
      <c r="I128" s="114">
        <v>66.4</v>
      </c>
      <c r="J128" s="114">
        <v>69.1</v>
      </c>
      <c r="K128" s="114">
        <v>48.3</v>
      </c>
    </row>
    <row r="129" spans="1:11" ht="30" hidden="1">
      <c r="A129" s="112" t="s">
        <v>130</v>
      </c>
      <c r="B129" s="112" t="s">
        <v>148</v>
      </c>
      <c r="C129" s="112" t="s">
        <v>203</v>
      </c>
      <c r="D129" s="112" t="s">
        <v>6</v>
      </c>
      <c r="E129" s="112" t="s">
        <v>205</v>
      </c>
      <c r="F129" s="115" t="s">
        <v>72</v>
      </c>
      <c r="G129" s="112" t="s">
        <v>17</v>
      </c>
      <c r="H129" s="115"/>
      <c r="I129" s="116">
        <v>66.4</v>
      </c>
      <c r="J129" s="116">
        <v>69.1</v>
      </c>
      <c r="K129" s="116">
        <v>48.3</v>
      </c>
    </row>
    <row r="130" spans="1:11" ht="15" hidden="1">
      <c r="A130" s="112" t="s">
        <v>299</v>
      </c>
      <c r="B130" s="112" t="s">
        <v>148</v>
      </c>
      <c r="C130" s="112" t="s">
        <v>203</v>
      </c>
      <c r="D130" s="112" t="s">
        <v>6</v>
      </c>
      <c r="E130" s="112" t="s">
        <v>205</v>
      </c>
      <c r="F130" s="115" t="s">
        <v>72</v>
      </c>
      <c r="G130" s="112" t="s">
        <v>17</v>
      </c>
      <c r="H130" s="115" t="s">
        <v>300</v>
      </c>
      <c r="I130" s="116">
        <v>66.4</v>
      </c>
      <c r="J130" s="116">
        <v>69.1</v>
      </c>
      <c r="K130" s="116">
        <v>48.3</v>
      </c>
    </row>
    <row r="131" spans="1:11" ht="28.5">
      <c r="A131" s="206" t="s">
        <v>162</v>
      </c>
      <c r="B131" s="206" t="s">
        <v>148</v>
      </c>
      <c r="C131" s="206" t="s">
        <v>203</v>
      </c>
      <c r="D131" s="206" t="s">
        <v>6</v>
      </c>
      <c r="E131" s="206" t="s">
        <v>205</v>
      </c>
      <c r="F131" s="206" t="s">
        <v>72</v>
      </c>
      <c r="G131" s="206" t="s">
        <v>17</v>
      </c>
      <c r="H131" s="206" t="s">
        <v>159</v>
      </c>
      <c r="I131" s="207">
        <f>прил2!J185</f>
        <v>111.7</v>
      </c>
      <c r="J131" s="207">
        <f>прил2!K185</f>
        <v>111.7</v>
      </c>
      <c r="K131" s="207">
        <f>прил2!L185</f>
        <v>101.6</v>
      </c>
    </row>
    <row r="132" spans="1:11" ht="28.5">
      <c r="A132" s="107" t="s">
        <v>108</v>
      </c>
      <c r="B132" s="107" t="s">
        <v>175</v>
      </c>
      <c r="C132" s="107"/>
      <c r="D132" s="107"/>
      <c r="E132" s="107"/>
      <c r="F132" s="107"/>
      <c r="G132" s="107"/>
      <c r="H132" s="107"/>
      <c r="I132" s="198">
        <f aca="true" t="shared" si="14" ref="I132:K137">I133</f>
        <v>2.4</v>
      </c>
      <c r="J132" s="198">
        <f t="shared" si="14"/>
        <v>2.4</v>
      </c>
      <c r="K132" s="198">
        <f t="shared" si="14"/>
        <v>2.3</v>
      </c>
    </row>
    <row r="133" spans="1:11" s="30" customFormat="1" ht="30">
      <c r="A133" s="112" t="s">
        <v>26</v>
      </c>
      <c r="B133" s="108" t="s">
        <v>175</v>
      </c>
      <c r="C133" s="108" t="s">
        <v>203</v>
      </c>
      <c r="D133" s="108"/>
      <c r="E133" s="108"/>
      <c r="F133" s="108"/>
      <c r="G133" s="108"/>
      <c r="H133" s="200"/>
      <c r="I133" s="114">
        <f t="shared" si="14"/>
        <v>2.4</v>
      </c>
      <c r="J133" s="114">
        <f t="shared" si="14"/>
        <v>2.4</v>
      </c>
      <c r="K133" s="114">
        <f t="shared" si="14"/>
        <v>2.3</v>
      </c>
    </row>
    <row r="134" spans="1:11" ht="45">
      <c r="A134" s="112" t="s">
        <v>32</v>
      </c>
      <c r="B134" s="108" t="s">
        <v>175</v>
      </c>
      <c r="C134" s="108" t="s">
        <v>203</v>
      </c>
      <c r="D134" s="108" t="s">
        <v>6</v>
      </c>
      <c r="E134" s="108" t="s">
        <v>4</v>
      </c>
      <c r="F134" s="108"/>
      <c r="G134" s="108"/>
      <c r="H134" s="200"/>
      <c r="I134" s="114">
        <f t="shared" si="14"/>
        <v>2.4</v>
      </c>
      <c r="J134" s="114">
        <f t="shared" si="14"/>
        <v>2.4</v>
      </c>
      <c r="K134" s="114">
        <f t="shared" si="14"/>
        <v>2.3</v>
      </c>
    </row>
    <row r="135" spans="1:11" ht="45">
      <c r="A135" s="112" t="s">
        <v>31</v>
      </c>
      <c r="B135" s="108" t="s">
        <v>175</v>
      </c>
      <c r="C135" s="108" t="s">
        <v>203</v>
      </c>
      <c r="D135" s="108" t="s">
        <v>6</v>
      </c>
      <c r="E135" s="108" t="s">
        <v>205</v>
      </c>
      <c r="F135" s="199" t="s">
        <v>203</v>
      </c>
      <c r="G135" s="108"/>
      <c r="H135" s="200"/>
      <c r="I135" s="114">
        <f t="shared" si="14"/>
        <v>2.4</v>
      </c>
      <c r="J135" s="114">
        <f t="shared" si="14"/>
        <v>2.4</v>
      </c>
      <c r="K135" s="114">
        <f t="shared" si="14"/>
        <v>2.3</v>
      </c>
    </row>
    <row r="136" spans="1:11" ht="15">
      <c r="A136" s="112" t="s">
        <v>183</v>
      </c>
      <c r="B136" s="112" t="s">
        <v>175</v>
      </c>
      <c r="C136" s="112" t="s">
        <v>203</v>
      </c>
      <c r="D136" s="112" t="s">
        <v>6</v>
      </c>
      <c r="E136" s="112" t="s">
        <v>205</v>
      </c>
      <c r="F136" s="115" t="s">
        <v>203</v>
      </c>
      <c r="G136" s="108" t="s">
        <v>73</v>
      </c>
      <c r="H136" s="200"/>
      <c r="I136" s="114">
        <f t="shared" si="14"/>
        <v>2.4</v>
      </c>
      <c r="J136" s="114">
        <f t="shared" si="14"/>
        <v>2.4</v>
      </c>
      <c r="K136" s="114">
        <f t="shared" si="14"/>
        <v>2.3</v>
      </c>
    </row>
    <row r="137" spans="1:11" ht="15">
      <c r="A137" s="112" t="s">
        <v>79</v>
      </c>
      <c r="B137" s="112" t="s">
        <v>175</v>
      </c>
      <c r="C137" s="112" t="s">
        <v>203</v>
      </c>
      <c r="D137" s="112" t="s">
        <v>6</v>
      </c>
      <c r="E137" s="112" t="s">
        <v>205</v>
      </c>
      <c r="F137" s="115" t="s">
        <v>203</v>
      </c>
      <c r="G137" s="112" t="s">
        <v>150</v>
      </c>
      <c r="H137" s="115" t="s">
        <v>202</v>
      </c>
      <c r="I137" s="116">
        <f t="shared" si="14"/>
        <v>2.4</v>
      </c>
      <c r="J137" s="116">
        <f t="shared" si="14"/>
        <v>2.4</v>
      </c>
      <c r="K137" s="116">
        <f t="shared" si="14"/>
        <v>2.3</v>
      </c>
    </row>
    <row r="138" spans="1:11" ht="15">
      <c r="A138" s="112" t="s">
        <v>301</v>
      </c>
      <c r="B138" s="112" t="s">
        <v>175</v>
      </c>
      <c r="C138" s="112" t="s">
        <v>203</v>
      </c>
      <c r="D138" s="112" t="s">
        <v>6</v>
      </c>
      <c r="E138" s="112" t="s">
        <v>205</v>
      </c>
      <c r="F138" s="115" t="s">
        <v>203</v>
      </c>
      <c r="G138" s="112" t="s">
        <v>150</v>
      </c>
      <c r="H138" s="115" t="s">
        <v>302</v>
      </c>
      <c r="I138" s="116">
        <f>прил2!J193</f>
        <v>2.4</v>
      </c>
      <c r="J138" s="116">
        <f>прил2!K193</f>
        <v>2.4</v>
      </c>
      <c r="K138" s="116">
        <f>прил2!L193</f>
        <v>2.3</v>
      </c>
    </row>
    <row r="139" spans="1:11" s="30" customFormat="1" ht="14.25">
      <c r="A139" s="206" t="s">
        <v>79</v>
      </c>
      <c r="B139" s="206" t="s">
        <v>175</v>
      </c>
      <c r="C139" s="206" t="s">
        <v>203</v>
      </c>
      <c r="D139" s="206" t="s">
        <v>6</v>
      </c>
      <c r="E139" s="206" t="s">
        <v>205</v>
      </c>
      <c r="F139" s="206" t="s">
        <v>203</v>
      </c>
      <c r="G139" s="206" t="s">
        <v>150</v>
      </c>
      <c r="H139" s="206">
        <v>730</v>
      </c>
      <c r="I139" s="207">
        <f>прил2!J194</f>
        <v>2.4</v>
      </c>
      <c r="J139" s="207">
        <f>прил2!K194</f>
        <v>2.4</v>
      </c>
      <c r="K139" s="207">
        <v>4</v>
      </c>
    </row>
    <row r="140" spans="1:11" ht="14.25">
      <c r="A140" s="107" t="s">
        <v>284</v>
      </c>
      <c r="B140" s="107">
        <v>99</v>
      </c>
      <c r="C140" s="107"/>
      <c r="D140" s="107"/>
      <c r="E140" s="107"/>
      <c r="F140" s="107"/>
      <c r="G140" s="107" t="s">
        <v>202</v>
      </c>
      <c r="H140" s="107"/>
      <c r="I140" s="198">
        <v>0</v>
      </c>
      <c r="J140" s="198">
        <f aca="true" t="shared" si="15" ref="J140:K143">J141</f>
        <v>16.4</v>
      </c>
      <c r="K140" s="198">
        <f t="shared" si="15"/>
        <v>33.1</v>
      </c>
    </row>
    <row r="141" spans="1:11" ht="15">
      <c r="A141" s="112" t="s">
        <v>285</v>
      </c>
      <c r="B141" s="108">
        <v>99</v>
      </c>
      <c r="C141" s="108">
        <v>99</v>
      </c>
      <c r="D141" s="108"/>
      <c r="E141" s="108"/>
      <c r="F141" s="108"/>
      <c r="G141" s="108"/>
      <c r="H141" s="200"/>
      <c r="I141" s="114">
        <v>0</v>
      </c>
      <c r="J141" s="114">
        <f t="shared" si="15"/>
        <v>16.4</v>
      </c>
      <c r="K141" s="114">
        <f t="shared" si="15"/>
        <v>33.1</v>
      </c>
    </row>
    <row r="142" spans="1:11" ht="30">
      <c r="A142" s="112" t="s">
        <v>70</v>
      </c>
      <c r="B142" s="108">
        <v>99</v>
      </c>
      <c r="C142" s="108">
        <v>99</v>
      </c>
      <c r="D142" s="108">
        <v>89</v>
      </c>
      <c r="E142" s="108" t="s">
        <v>4</v>
      </c>
      <c r="F142" s="108"/>
      <c r="G142" s="108"/>
      <c r="H142" s="200"/>
      <c r="I142" s="114">
        <v>0</v>
      </c>
      <c r="J142" s="114">
        <f t="shared" si="15"/>
        <v>16.4</v>
      </c>
      <c r="K142" s="114">
        <f t="shared" si="15"/>
        <v>33.1</v>
      </c>
    </row>
    <row r="143" spans="1:11" ht="45">
      <c r="A143" s="112" t="s">
        <v>71</v>
      </c>
      <c r="B143" s="108">
        <v>99</v>
      </c>
      <c r="C143" s="108">
        <v>99</v>
      </c>
      <c r="D143" s="108">
        <v>89</v>
      </c>
      <c r="E143" s="108">
        <v>1</v>
      </c>
      <c r="F143" s="199" t="s">
        <v>72</v>
      </c>
      <c r="G143" s="108"/>
      <c r="H143" s="200"/>
      <c r="I143" s="114">
        <v>0</v>
      </c>
      <c r="J143" s="114">
        <f t="shared" si="15"/>
        <v>16.4</v>
      </c>
      <c r="K143" s="114">
        <f t="shared" si="15"/>
        <v>33.1</v>
      </c>
    </row>
    <row r="144" spans="1:11" ht="15">
      <c r="A144" s="112" t="s">
        <v>285</v>
      </c>
      <c r="B144" s="112">
        <v>99</v>
      </c>
      <c r="C144" s="112">
        <v>99</v>
      </c>
      <c r="D144" s="112">
        <v>89</v>
      </c>
      <c r="E144" s="112">
        <v>1</v>
      </c>
      <c r="F144" s="115" t="s">
        <v>72</v>
      </c>
      <c r="G144" s="108">
        <v>41990</v>
      </c>
      <c r="H144" s="200"/>
      <c r="I144" s="114">
        <v>0</v>
      </c>
      <c r="J144" s="114">
        <f>J146</f>
        <v>16.4</v>
      </c>
      <c r="K144" s="114">
        <f>K145</f>
        <v>33.1</v>
      </c>
    </row>
    <row r="145" spans="1:11" s="30" customFormat="1" ht="15">
      <c r="A145" s="112" t="s">
        <v>277</v>
      </c>
      <c r="B145" s="112">
        <v>99</v>
      </c>
      <c r="C145" s="112">
        <v>99</v>
      </c>
      <c r="D145" s="112">
        <v>89</v>
      </c>
      <c r="E145" s="112">
        <v>1</v>
      </c>
      <c r="F145" s="115" t="s">
        <v>72</v>
      </c>
      <c r="G145" s="112">
        <v>41990</v>
      </c>
      <c r="H145" s="115" t="s">
        <v>287</v>
      </c>
      <c r="I145" s="116">
        <v>0</v>
      </c>
      <c r="J145" s="116">
        <f>J146</f>
        <v>16.4</v>
      </c>
      <c r="K145" s="116">
        <f>K146</f>
        <v>33.1</v>
      </c>
    </row>
    <row r="146" spans="1:11" ht="15">
      <c r="A146" s="112" t="s">
        <v>117</v>
      </c>
      <c r="B146" s="112">
        <v>99</v>
      </c>
      <c r="C146" s="112">
        <v>99</v>
      </c>
      <c r="D146" s="112">
        <v>89</v>
      </c>
      <c r="E146" s="112">
        <v>1</v>
      </c>
      <c r="F146" s="115" t="s">
        <v>72</v>
      </c>
      <c r="G146" s="112">
        <v>41990</v>
      </c>
      <c r="H146" s="115" t="s">
        <v>116</v>
      </c>
      <c r="I146" s="116">
        <v>0</v>
      </c>
      <c r="J146" s="116">
        <f>прил2!K204</f>
        <v>16.4</v>
      </c>
      <c r="K146" s="116">
        <f>прил2!L204</f>
        <v>33.1</v>
      </c>
    </row>
  </sheetData>
  <sheetProtection/>
  <mergeCells count="7">
    <mergeCell ref="I2:K7"/>
    <mergeCell ref="A8:K8"/>
    <mergeCell ref="B11:B12"/>
    <mergeCell ref="C11:C12"/>
    <mergeCell ref="D11:G12"/>
    <mergeCell ref="H11:H12"/>
    <mergeCell ref="I11:K11"/>
  </mergeCells>
  <conditionalFormatting sqref="H24 H15:H18 A36:A37">
    <cfRule type="expression" priority="16" dxfId="35" stopIfTrue="1">
      <formula>$H15=""</formula>
    </cfRule>
    <cfRule type="expression" priority="17" dxfId="36" stopIfTrue="1">
      <formula>#REF!&lt;&gt;""</formula>
    </cfRule>
    <cfRule type="expression" priority="18" dxfId="37" stopIfTrue="1">
      <formula>AND($I15="",$H15&lt;&gt;"")</formula>
    </cfRule>
  </conditionalFormatting>
  <conditionalFormatting sqref="I14:K14">
    <cfRule type="expression" priority="14" dxfId="35" stopIfTrue="1">
      <formula>$C14=""</formula>
    </cfRule>
    <cfRule type="expression" priority="15" dxfId="36" stopIfTrue="1">
      <formula>$D14&lt;&gt;""</formula>
    </cfRule>
  </conditionalFormatting>
  <conditionalFormatting sqref="H15:H18 H26 A47">
    <cfRule type="expression" priority="11" dxfId="35" stopIfTrue="1">
      <formula>$H15=""</formula>
    </cfRule>
    <cfRule type="expression" priority="12" dxfId="36" stopIfTrue="1">
      <formula>#REF!&lt;&gt;""</formula>
    </cfRule>
    <cfRule type="expression" priority="13" dxfId="37" stopIfTrue="1">
      <formula>AND($I15="",$H15&lt;&gt;"")</formula>
    </cfRule>
  </conditionalFormatting>
  <conditionalFormatting sqref="I14:K14">
    <cfRule type="expression" priority="9" dxfId="35" stopIfTrue="1">
      <formula>$C14=""</formula>
    </cfRule>
    <cfRule type="expression" priority="10" dxfId="36" stopIfTrue="1">
      <formula>$D14&lt;&gt;""</formula>
    </cfRule>
  </conditionalFormatting>
  <conditionalFormatting sqref="A52">
    <cfRule type="expression" priority="6" dxfId="35" stopIfTrue="1">
      <formula>$H52=""</formula>
    </cfRule>
    <cfRule type="expression" priority="7" dxfId="36" stopIfTrue="1">
      <formula>#REF!&lt;&gt;""</formula>
    </cfRule>
    <cfRule type="expression" priority="8" dxfId="37" stopIfTrue="1">
      <formula>AND($I52="",$H52&lt;&gt;"")</formula>
    </cfRule>
  </conditionalFormatting>
  <conditionalFormatting sqref="I88:K88">
    <cfRule type="expression" priority="4" dxfId="35" stopIfTrue="1">
      <formula>$C88=""</formula>
    </cfRule>
    <cfRule type="expression" priority="5" dxfId="36" stopIfTrue="1">
      <formula>$D88&lt;&gt;""</formula>
    </cfRule>
  </conditionalFormatting>
  <conditionalFormatting sqref="A41">
    <cfRule type="expression" priority="1" dxfId="35" stopIfTrue="1">
      <formula>$H41=""</formula>
    </cfRule>
    <cfRule type="expression" priority="2" dxfId="36" stopIfTrue="1">
      <formula>#REF!&lt;&gt;""</formula>
    </cfRule>
    <cfRule type="expression" priority="3" dxfId="37" stopIfTrue="1">
      <formula>AND($I41="",$H41&lt;&gt;"")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7"/>
  <sheetViews>
    <sheetView showZeros="0" zoomScale="90" zoomScaleNormal="90" zoomScalePageLayoutView="0" workbookViewId="0" topLeftCell="A1">
      <selection activeCell="M16" sqref="M16"/>
    </sheetView>
  </sheetViews>
  <sheetFormatPr defaultColWidth="9.00390625" defaultRowHeight="12.75"/>
  <cols>
    <col min="1" max="1" width="66.875" style="9" customWidth="1"/>
    <col min="2" max="2" width="3.75390625" style="10" customWidth="1"/>
    <col min="3" max="3" width="3.25390625" style="10" customWidth="1"/>
    <col min="4" max="4" width="4.00390625" style="9" bestFit="1" customWidth="1"/>
    <col min="5" max="5" width="7.125" style="9" customWidth="1"/>
    <col min="6" max="6" width="5.00390625" style="9" bestFit="1" customWidth="1"/>
    <col min="7" max="7" width="4.625" style="9" bestFit="1" customWidth="1"/>
    <col min="8" max="8" width="5.75390625" style="9" customWidth="1"/>
    <col min="9" max="9" width="9.375" style="11" customWidth="1"/>
    <col min="10" max="10" width="16.75390625" style="11" customWidth="1"/>
    <col min="11" max="11" width="17.00390625" style="11" customWidth="1"/>
    <col min="12" max="16384" width="9.125" style="6" customWidth="1"/>
  </cols>
  <sheetData>
    <row r="1" spans="1:12" ht="24" customHeight="1">
      <c r="A1" s="126"/>
      <c r="B1" s="127"/>
      <c r="C1" s="127"/>
      <c r="D1" s="126"/>
      <c r="E1" s="126"/>
      <c r="F1" s="126"/>
      <c r="G1" s="126"/>
      <c r="H1" s="126"/>
      <c r="I1" s="83" t="s">
        <v>319</v>
      </c>
      <c r="J1" s="128"/>
      <c r="K1" s="128"/>
      <c r="L1" s="129"/>
    </row>
    <row r="2" spans="1:12" ht="26.25" customHeight="1" hidden="1">
      <c r="A2" s="126"/>
      <c r="B2" s="127"/>
      <c r="C2" s="127"/>
      <c r="D2" s="126"/>
      <c r="E2" s="126"/>
      <c r="F2" s="126"/>
      <c r="G2" s="126"/>
      <c r="H2" s="126"/>
      <c r="I2" s="286" t="str">
        <f>прил6!F2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2022 год и на плановый период 2023 и 2024 годов»    
от  29.12.2021г №18(в редакции решения Совета депутатов Мордовско-Вечкенинского сельского поселения Ковылкинского муниципального района от 30.12.2021г № 1)</v>
      </c>
      <c r="J2" s="269"/>
      <c r="K2" s="269"/>
      <c r="L2" s="129"/>
    </row>
    <row r="3" spans="1:12" ht="0.75" customHeight="1">
      <c r="A3" s="126"/>
      <c r="B3" s="127"/>
      <c r="C3" s="127"/>
      <c r="D3" s="126"/>
      <c r="E3" s="126"/>
      <c r="F3" s="126"/>
      <c r="G3" s="126"/>
      <c r="H3" s="126"/>
      <c r="I3" s="269"/>
      <c r="J3" s="269"/>
      <c r="K3" s="269"/>
      <c r="L3" s="129"/>
    </row>
    <row r="4" spans="1:12" ht="15" hidden="1">
      <c r="A4" s="126"/>
      <c r="B4" s="127"/>
      <c r="C4" s="127"/>
      <c r="D4" s="126"/>
      <c r="E4" s="126"/>
      <c r="F4" s="126"/>
      <c r="G4" s="126"/>
      <c r="H4" s="126"/>
      <c r="I4" s="269"/>
      <c r="J4" s="269"/>
      <c r="K4" s="269"/>
      <c r="L4" s="129"/>
    </row>
    <row r="5" spans="1:12" ht="9" customHeight="1" hidden="1">
      <c r="A5" s="126"/>
      <c r="B5" s="127"/>
      <c r="C5" s="127"/>
      <c r="D5" s="126"/>
      <c r="E5" s="126"/>
      <c r="F5" s="126"/>
      <c r="G5" s="126"/>
      <c r="H5" s="126"/>
      <c r="I5" s="269"/>
      <c r="J5" s="269"/>
      <c r="K5" s="269"/>
      <c r="L5" s="129"/>
    </row>
    <row r="6" spans="1:12" ht="16.5" customHeight="1">
      <c r="A6" s="126"/>
      <c r="B6" s="83"/>
      <c r="C6" s="127"/>
      <c r="D6" s="126"/>
      <c r="E6" s="126"/>
      <c r="F6" s="126"/>
      <c r="G6" s="126"/>
      <c r="H6" s="126"/>
      <c r="I6" s="269"/>
      <c r="J6" s="269"/>
      <c r="K6" s="269"/>
      <c r="L6" s="129"/>
    </row>
    <row r="7" spans="1:12" ht="162" customHeight="1">
      <c r="A7" s="126"/>
      <c r="B7" s="83"/>
      <c r="C7" s="83"/>
      <c r="D7" s="126"/>
      <c r="E7" s="126"/>
      <c r="F7" s="126"/>
      <c r="G7" s="126"/>
      <c r="H7" s="126"/>
      <c r="I7" s="269"/>
      <c r="J7" s="269"/>
      <c r="K7" s="269"/>
      <c r="L7" s="129"/>
    </row>
    <row r="8" spans="1:12" s="18" customFormat="1" ht="128.25" customHeight="1">
      <c r="A8" s="287" t="s">
        <v>326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</row>
    <row r="9" spans="1:12" ht="15">
      <c r="A9" s="126"/>
      <c r="B9" s="127"/>
      <c r="C9" s="127"/>
      <c r="D9" s="126"/>
      <c r="E9" s="126"/>
      <c r="F9" s="126"/>
      <c r="G9" s="126"/>
      <c r="H9" s="126"/>
      <c r="I9" s="128"/>
      <c r="J9" s="128"/>
      <c r="K9" s="128"/>
      <c r="L9" s="129"/>
    </row>
    <row r="10" spans="1:12" ht="14.25">
      <c r="A10" s="296" t="s">
        <v>196</v>
      </c>
      <c r="B10" s="296" t="s">
        <v>263</v>
      </c>
      <c r="C10" s="296"/>
      <c r="D10" s="296"/>
      <c r="E10" s="296"/>
      <c r="F10" s="296" t="s">
        <v>201</v>
      </c>
      <c r="G10" s="297" t="s">
        <v>198</v>
      </c>
      <c r="H10" s="297" t="s">
        <v>264</v>
      </c>
      <c r="I10" s="297" t="s">
        <v>197</v>
      </c>
      <c r="J10" s="296" t="s">
        <v>265</v>
      </c>
      <c r="K10" s="296"/>
      <c r="L10" s="296"/>
    </row>
    <row r="11" spans="1:12" ht="14.25">
      <c r="A11" s="296" t="s">
        <v>202</v>
      </c>
      <c r="B11" s="296" t="s">
        <v>202</v>
      </c>
      <c r="C11" s="296"/>
      <c r="D11" s="296"/>
      <c r="E11" s="296"/>
      <c r="F11" s="296" t="s">
        <v>202</v>
      </c>
      <c r="G11" s="297" t="s">
        <v>202</v>
      </c>
      <c r="H11" s="297" t="s">
        <v>202</v>
      </c>
      <c r="I11" s="297" t="s">
        <v>202</v>
      </c>
      <c r="J11" s="105" t="s">
        <v>249</v>
      </c>
      <c r="K11" s="105" t="s">
        <v>283</v>
      </c>
      <c r="L11" s="105" t="s">
        <v>316</v>
      </c>
    </row>
    <row r="12" spans="1:12" ht="14.25">
      <c r="A12" s="106" t="s">
        <v>205</v>
      </c>
      <c r="B12" s="106" t="s">
        <v>225</v>
      </c>
      <c r="C12" s="106" t="s">
        <v>266</v>
      </c>
      <c r="D12" s="106" t="s">
        <v>267</v>
      </c>
      <c r="E12" s="106" t="s">
        <v>268</v>
      </c>
      <c r="F12" s="106" t="s">
        <v>269</v>
      </c>
      <c r="G12" s="104" t="s">
        <v>270</v>
      </c>
      <c r="H12" s="104" t="s">
        <v>271</v>
      </c>
      <c r="I12" s="104" t="s">
        <v>272</v>
      </c>
      <c r="J12" s="106" t="s">
        <v>148</v>
      </c>
      <c r="K12" s="106" t="s">
        <v>142</v>
      </c>
      <c r="L12" s="106" t="s">
        <v>273</v>
      </c>
    </row>
    <row r="13" spans="1:12" ht="15">
      <c r="A13" s="107" t="s">
        <v>143</v>
      </c>
      <c r="B13" s="107"/>
      <c r="C13" s="107"/>
      <c r="D13" s="107"/>
      <c r="E13" s="107"/>
      <c r="F13" s="107"/>
      <c r="G13" s="108"/>
      <c r="H13" s="108"/>
      <c r="I13" s="108"/>
      <c r="J13" s="109">
        <f>J14+J105+J126+J131+J136+J141+J146+J151+J158</f>
        <v>3222.0979999999995</v>
      </c>
      <c r="K13" s="109">
        <f>прил2!K8</f>
        <v>1402.2900000000002</v>
      </c>
      <c r="L13" s="109">
        <f>прил2!L8</f>
        <v>1447.8899999999999</v>
      </c>
    </row>
    <row r="14" spans="1:12" ht="30">
      <c r="A14" s="110" t="s">
        <v>327</v>
      </c>
      <c r="B14" s="110">
        <v>65</v>
      </c>
      <c r="C14" s="110">
        <v>1</v>
      </c>
      <c r="D14" s="110"/>
      <c r="E14" s="110"/>
      <c r="F14" s="110"/>
      <c r="G14" s="110"/>
      <c r="H14" s="110"/>
      <c r="I14" s="110"/>
      <c r="J14" s="111">
        <f>J15+J29+J42+J58+J84+J99+J93+J47+J52+J79+J89</f>
        <v>1799.754</v>
      </c>
      <c r="K14" s="111">
        <f>K15+K23</f>
        <v>308.4</v>
      </c>
      <c r="L14" s="111">
        <f>L15+L23</f>
        <v>308.4</v>
      </c>
    </row>
    <row r="15" spans="1:12" ht="15">
      <c r="A15" s="112" t="s">
        <v>275</v>
      </c>
      <c r="B15" s="108">
        <v>65</v>
      </c>
      <c r="C15" s="108">
        <v>1</v>
      </c>
      <c r="D15" s="108" t="s">
        <v>72</v>
      </c>
      <c r="E15" s="108"/>
      <c r="F15" s="108"/>
      <c r="G15" s="113"/>
      <c r="H15" s="113"/>
      <c r="I15" s="113"/>
      <c r="J15" s="114">
        <f>J16</f>
        <v>546.8399999999999</v>
      </c>
      <c r="K15" s="114">
        <f>K16</f>
        <v>308.4</v>
      </c>
      <c r="L15" s="114">
        <f>L16</f>
        <v>308.4</v>
      </c>
    </row>
    <row r="16" spans="1:12" ht="15">
      <c r="A16" s="112" t="s">
        <v>183</v>
      </c>
      <c r="B16" s="112">
        <v>65</v>
      </c>
      <c r="C16" s="112">
        <v>1</v>
      </c>
      <c r="D16" s="115" t="s">
        <v>72</v>
      </c>
      <c r="E16" s="108">
        <v>41000</v>
      </c>
      <c r="F16" s="108"/>
      <c r="G16" s="108"/>
      <c r="H16" s="108"/>
      <c r="I16" s="108"/>
      <c r="J16" s="114">
        <f aca="true" t="shared" si="0" ref="J16:L21">J17</f>
        <v>546.8399999999999</v>
      </c>
      <c r="K16" s="114">
        <f t="shared" si="0"/>
        <v>308.4</v>
      </c>
      <c r="L16" s="114">
        <f t="shared" si="0"/>
        <v>308.4</v>
      </c>
    </row>
    <row r="17" spans="1:12" ht="30">
      <c r="A17" s="112" t="s">
        <v>174</v>
      </c>
      <c r="B17" s="112">
        <v>65</v>
      </c>
      <c r="C17" s="112">
        <v>1</v>
      </c>
      <c r="D17" s="115" t="s">
        <v>72</v>
      </c>
      <c r="E17" s="112">
        <v>41150</v>
      </c>
      <c r="F17" s="108"/>
      <c r="G17" s="108"/>
      <c r="H17" s="108"/>
      <c r="I17" s="108"/>
      <c r="J17" s="114">
        <f>J18</f>
        <v>546.8399999999999</v>
      </c>
      <c r="K17" s="114">
        <f t="shared" si="0"/>
        <v>308.4</v>
      </c>
      <c r="L17" s="114">
        <f t="shared" si="0"/>
        <v>308.4</v>
      </c>
    </row>
    <row r="18" spans="1:12" ht="60">
      <c r="A18" s="112" t="s">
        <v>274</v>
      </c>
      <c r="B18" s="112">
        <v>65</v>
      </c>
      <c r="C18" s="112">
        <v>1</v>
      </c>
      <c r="D18" s="115" t="s">
        <v>72</v>
      </c>
      <c r="E18" s="112">
        <v>41150</v>
      </c>
      <c r="F18" s="112">
        <v>100</v>
      </c>
      <c r="G18" s="112"/>
      <c r="H18" s="112"/>
      <c r="I18" s="112"/>
      <c r="J18" s="116">
        <f>J19</f>
        <v>546.8399999999999</v>
      </c>
      <c r="K18" s="116">
        <f t="shared" si="0"/>
        <v>308.4</v>
      </c>
      <c r="L18" s="116">
        <f t="shared" si="0"/>
        <v>308.4</v>
      </c>
    </row>
    <row r="19" spans="1:12" ht="20.25" customHeight="1">
      <c r="A19" s="112" t="s">
        <v>160</v>
      </c>
      <c r="B19" s="112">
        <v>65</v>
      </c>
      <c r="C19" s="112">
        <v>1</v>
      </c>
      <c r="D19" s="115" t="s">
        <v>72</v>
      </c>
      <c r="E19" s="112">
        <v>41150</v>
      </c>
      <c r="F19" s="112">
        <v>120</v>
      </c>
      <c r="G19" s="112"/>
      <c r="H19" s="112"/>
      <c r="I19" s="112"/>
      <c r="J19" s="116">
        <f>J20</f>
        <v>546.8399999999999</v>
      </c>
      <c r="K19" s="116">
        <f t="shared" si="0"/>
        <v>308.4</v>
      </c>
      <c r="L19" s="116">
        <f t="shared" si="0"/>
        <v>308.4</v>
      </c>
    </row>
    <row r="20" spans="1:12" ht="15">
      <c r="A20" s="112" t="s">
        <v>220</v>
      </c>
      <c r="B20" s="112">
        <v>65</v>
      </c>
      <c r="C20" s="112">
        <v>1</v>
      </c>
      <c r="D20" s="115" t="s">
        <v>72</v>
      </c>
      <c r="E20" s="112">
        <v>41150</v>
      </c>
      <c r="F20" s="112">
        <v>120</v>
      </c>
      <c r="G20" s="115" t="s">
        <v>203</v>
      </c>
      <c r="H20" s="117"/>
      <c r="I20" s="117"/>
      <c r="J20" s="116">
        <f t="shared" si="0"/>
        <v>546.8399999999999</v>
      </c>
      <c r="K20" s="116">
        <f t="shared" si="0"/>
        <v>308.4</v>
      </c>
      <c r="L20" s="116">
        <f t="shared" si="0"/>
        <v>308.4</v>
      </c>
    </row>
    <row r="21" spans="1:12" ht="30">
      <c r="A21" s="112" t="s">
        <v>194</v>
      </c>
      <c r="B21" s="112">
        <v>65</v>
      </c>
      <c r="C21" s="112">
        <v>1</v>
      </c>
      <c r="D21" s="115" t="s">
        <v>72</v>
      </c>
      <c r="E21" s="112">
        <v>41150</v>
      </c>
      <c r="F21" s="112">
        <v>120</v>
      </c>
      <c r="G21" s="115" t="s">
        <v>203</v>
      </c>
      <c r="H21" s="115" t="s">
        <v>147</v>
      </c>
      <c r="I21" s="112"/>
      <c r="J21" s="116">
        <f t="shared" si="0"/>
        <v>546.8399999999999</v>
      </c>
      <c r="K21" s="116">
        <f t="shared" si="0"/>
        <v>308.4</v>
      </c>
      <c r="L21" s="116">
        <f t="shared" si="0"/>
        <v>308.4</v>
      </c>
    </row>
    <row r="22" spans="1:12" s="147" customFormat="1" ht="15">
      <c r="A22" s="110" t="s">
        <v>328</v>
      </c>
      <c r="B22" s="110">
        <v>65</v>
      </c>
      <c r="C22" s="110">
        <v>1</v>
      </c>
      <c r="D22" s="146" t="s">
        <v>72</v>
      </c>
      <c r="E22" s="110">
        <v>41150</v>
      </c>
      <c r="F22" s="110">
        <v>120</v>
      </c>
      <c r="G22" s="146" t="s">
        <v>203</v>
      </c>
      <c r="H22" s="146" t="s">
        <v>147</v>
      </c>
      <c r="I22" s="110">
        <v>921</v>
      </c>
      <c r="J22" s="111">
        <f>прил3!I15</f>
        <v>546.8399999999999</v>
      </c>
      <c r="K22" s="111">
        <f>прил2!K15</f>
        <v>308.4</v>
      </c>
      <c r="L22" s="111">
        <f>прил2!L15</f>
        <v>308.4</v>
      </c>
    </row>
    <row r="23" spans="1:12" ht="15">
      <c r="A23" s="112" t="s">
        <v>275</v>
      </c>
      <c r="B23" s="108">
        <v>65</v>
      </c>
      <c r="C23" s="108">
        <v>1</v>
      </c>
      <c r="D23" s="108" t="s">
        <v>72</v>
      </c>
      <c r="E23" s="108"/>
      <c r="F23" s="108"/>
      <c r="G23" s="113"/>
      <c r="H23" s="113"/>
      <c r="I23" s="113"/>
      <c r="J23" s="114">
        <f>J24</f>
        <v>297.1</v>
      </c>
      <c r="K23" s="114">
        <f>K24</f>
        <v>0</v>
      </c>
      <c r="L23" s="114">
        <f>L24</f>
        <v>0</v>
      </c>
    </row>
    <row r="24" spans="1:12" ht="45">
      <c r="A24" s="112" t="s">
        <v>86</v>
      </c>
      <c r="B24" s="112">
        <v>65</v>
      </c>
      <c r="C24" s="112">
        <v>1</v>
      </c>
      <c r="D24" s="115" t="s">
        <v>72</v>
      </c>
      <c r="E24" s="108">
        <v>44205</v>
      </c>
      <c r="F24" s="108"/>
      <c r="G24" s="108"/>
      <c r="H24" s="108"/>
      <c r="I24" s="108"/>
      <c r="J24" s="114">
        <f>J25</f>
        <v>297.1</v>
      </c>
      <c r="K24" s="114">
        <f aca="true" t="shared" si="1" ref="J24:L28">K25</f>
        <v>0</v>
      </c>
      <c r="L24" s="114">
        <f t="shared" si="1"/>
        <v>0</v>
      </c>
    </row>
    <row r="25" spans="1:12" ht="60">
      <c r="A25" s="112" t="s">
        <v>274</v>
      </c>
      <c r="B25" s="112">
        <v>65</v>
      </c>
      <c r="C25" s="112">
        <v>1</v>
      </c>
      <c r="D25" s="115" t="s">
        <v>72</v>
      </c>
      <c r="E25" s="112">
        <v>44205</v>
      </c>
      <c r="F25" s="112">
        <v>100</v>
      </c>
      <c r="G25" s="112"/>
      <c r="H25" s="112"/>
      <c r="I25" s="112"/>
      <c r="J25" s="116">
        <f>J26</f>
        <v>297.1</v>
      </c>
      <c r="K25" s="116">
        <f t="shared" si="1"/>
        <v>0</v>
      </c>
      <c r="L25" s="116">
        <f t="shared" si="1"/>
        <v>0</v>
      </c>
    </row>
    <row r="26" spans="1:12" ht="30">
      <c r="A26" s="112" t="s">
        <v>160</v>
      </c>
      <c r="B26" s="112">
        <v>65</v>
      </c>
      <c r="C26" s="112">
        <v>1</v>
      </c>
      <c r="D26" s="115" t="s">
        <v>72</v>
      </c>
      <c r="E26" s="112">
        <v>44205</v>
      </c>
      <c r="F26" s="112">
        <v>120</v>
      </c>
      <c r="G26" s="112"/>
      <c r="H26" s="112"/>
      <c r="I26" s="112"/>
      <c r="J26" s="116">
        <f>J27</f>
        <v>297.1</v>
      </c>
      <c r="K26" s="116">
        <f t="shared" si="1"/>
        <v>0</v>
      </c>
      <c r="L26" s="116">
        <f t="shared" si="1"/>
        <v>0</v>
      </c>
    </row>
    <row r="27" spans="1:12" ht="15">
      <c r="A27" s="112" t="s">
        <v>220</v>
      </c>
      <c r="B27" s="112">
        <v>65</v>
      </c>
      <c r="C27" s="112">
        <v>1</v>
      </c>
      <c r="D27" s="115" t="s">
        <v>72</v>
      </c>
      <c r="E27" s="112">
        <v>44205</v>
      </c>
      <c r="F27" s="112">
        <v>120</v>
      </c>
      <c r="G27" s="115" t="s">
        <v>203</v>
      </c>
      <c r="H27" s="117"/>
      <c r="I27" s="117"/>
      <c r="J27" s="116">
        <f t="shared" si="1"/>
        <v>297.1</v>
      </c>
      <c r="K27" s="116">
        <f t="shared" si="1"/>
        <v>0</v>
      </c>
      <c r="L27" s="116">
        <f t="shared" si="1"/>
        <v>0</v>
      </c>
    </row>
    <row r="28" spans="1:12" ht="30">
      <c r="A28" s="112" t="s">
        <v>194</v>
      </c>
      <c r="B28" s="112">
        <v>65</v>
      </c>
      <c r="C28" s="112">
        <v>1</v>
      </c>
      <c r="D28" s="115" t="s">
        <v>72</v>
      </c>
      <c r="E28" s="112">
        <v>44205</v>
      </c>
      <c r="F28" s="112">
        <v>120</v>
      </c>
      <c r="G28" s="115" t="s">
        <v>203</v>
      </c>
      <c r="H28" s="115" t="s">
        <v>204</v>
      </c>
      <c r="I28" s="112"/>
      <c r="J28" s="116">
        <f t="shared" si="1"/>
        <v>297.1</v>
      </c>
      <c r="K28" s="116">
        <f t="shared" si="1"/>
        <v>0</v>
      </c>
      <c r="L28" s="116">
        <f t="shared" si="1"/>
        <v>0</v>
      </c>
    </row>
    <row r="29" spans="1:12" s="147" customFormat="1" ht="15">
      <c r="A29" s="110" t="s">
        <v>328</v>
      </c>
      <c r="B29" s="110">
        <v>65</v>
      </c>
      <c r="C29" s="110">
        <v>1</v>
      </c>
      <c r="D29" s="146" t="s">
        <v>72</v>
      </c>
      <c r="E29" s="110">
        <v>44205</v>
      </c>
      <c r="F29" s="110">
        <v>120</v>
      </c>
      <c r="G29" s="146" t="s">
        <v>203</v>
      </c>
      <c r="H29" s="146" t="s">
        <v>204</v>
      </c>
      <c r="I29" s="110">
        <v>921</v>
      </c>
      <c r="J29" s="111">
        <f>прил3!I38</f>
        <v>297.1</v>
      </c>
      <c r="K29" s="111">
        <f>прил2!K21</f>
        <v>0</v>
      </c>
      <c r="L29" s="111">
        <f>прил2!L21</f>
        <v>0</v>
      </c>
    </row>
    <row r="30" spans="1:12" ht="30">
      <c r="A30" s="112" t="s">
        <v>327</v>
      </c>
      <c r="B30" s="112">
        <v>65</v>
      </c>
      <c r="C30" s="112">
        <v>2</v>
      </c>
      <c r="D30" s="112"/>
      <c r="E30" s="112"/>
      <c r="F30" s="112"/>
      <c r="G30" s="112"/>
      <c r="H30" s="112"/>
      <c r="I30" s="112"/>
      <c r="J30" s="116">
        <f>J31+J36+J41</f>
        <v>1156.0140000000001</v>
      </c>
      <c r="K30" s="116">
        <f>K31+K41</f>
        <v>496.70000000000005</v>
      </c>
      <c r="L30" s="116">
        <f>L31+L41</f>
        <v>548.5</v>
      </c>
    </row>
    <row r="31" spans="1:12" ht="45">
      <c r="A31" s="112" t="s">
        <v>86</v>
      </c>
      <c r="B31" s="112">
        <v>65</v>
      </c>
      <c r="C31" s="112">
        <v>1</v>
      </c>
      <c r="D31" s="115" t="s">
        <v>72</v>
      </c>
      <c r="E31" s="108">
        <v>44205</v>
      </c>
      <c r="F31" s="108"/>
      <c r="G31" s="108"/>
      <c r="H31" s="108"/>
      <c r="I31" s="108"/>
      <c r="J31" s="114">
        <f aca="true" t="shared" si="2" ref="J31:L34">J32</f>
        <v>297.1</v>
      </c>
      <c r="K31" s="114">
        <f t="shared" si="2"/>
        <v>0</v>
      </c>
      <c r="L31" s="114">
        <f t="shared" si="2"/>
        <v>0</v>
      </c>
    </row>
    <row r="32" spans="1:12" ht="60">
      <c r="A32" s="112" t="s">
        <v>274</v>
      </c>
      <c r="B32" s="112">
        <v>65</v>
      </c>
      <c r="C32" s="112">
        <v>1</v>
      </c>
      <c r="D32" s="115" t="s">
        <v>72</v>
      </c>
      <c r="E32" s="112">
        <v>44205</v>
      </c>
      <c r="F32" s="112">
        <v>100</v>
      </c>
      <c r="G32" s="112"/>
      <c r="H32" s="112"/>
      <c r="I32" s="112"/>
      <c r="J32" s="116">
        <f t="shared" si="2"/>
        <v>297.1</v>
      </c>
      <c r="K32" s="116">
        <f t="shared" si="2"/>
        <v>0</v>
      </c>
      <c r="L32" s="116">
        <f t="shared" si="2"/>
        <v>0</v>
      </c>
    </row>
    <row r="33" spans="1:12" ht="30">
      <c r="A33" s="112" t="s">
        <v>160</v>
      </c>
      <c r="B33" s="112">
        <v>65</v>
      </c>
      <c r="C33" s="112">
        <v>1</v>
      </c>
      <c r="D33" s="115" t="s">
        <v>72</v>
      </c>
      <c r="E33" s="112">
        <v>44205</v>
      </c>
      <c r="F33" s="112">
        <v>120</v>
      </c>
      <c r="G33" s="112"/>
      <c r="H33" s="112"/>
      <c r="I33" s="112"/>
      <c r="J33" s="116">
        <f t="shared" si="2"/>
        <v>297.1</v>
      </c>
      <c r="K33" s="116">
        <f t="shared" si="2"/>
        <v>0</v>
      </c>
      <c r="L33" s="116">
        <f t="shared" si="2"/>
        <v>0</v>
      </c>
    </row>
    <row r="34" spans="1:12" ht="15">
      <c r="A34" s="112" t="s">
        <v>220</v>
      </c>
      <c r="B34" s="112">
        <v>65</v>
      </c>
      <c r="C34" s="112">
        <v>1</v>
      </c>
      <c r="D34" s="115" t="s">
        <v>72</v>
      </c>
      <c r="E34" s="112">
        <v>44205</v>
      </c>
      <c r="F34" s="112">
        <v>120</v>
      </c>
      <c r="G34" s="115" t="s">
        <v>203</v>
      </c>
      <c r="H34" s="117"/>
      <c r="I34" s="117"/>
      <c r="J34" s="116">
        <f t="shared" si="2"/>
        <v>297.1</v>
      </c>
      <c r="K34" s="116">
        <f t="shared" si="2"/>
        <v>0</v>
      </c>
      <c r="L34" s="116">
        <f t="shared" si="2"/>
        <v>0</v>
      </c>
    </row>
    <row r="35" spans="1:12" ht="30">
      <c r="A35" s="112" t="s">
        <v>194</v>
      </c>
      <c r="B35" s="112">
        <v>65</v>
      </c>
      <c r="C35" s="112">
        <v>1</v>
      </c>
      <c r="D35" s="115" t="s">
        <v>72</v>
      </c>
      <c r="E35" s="112">
        <v>44205</v>
      </c>
      <c r="F35" s="112">
        <v>120</v>
      </c>
      <c r="G35" s="115" t="s">
        <v>203</v>
      </c>
      <c r="H35" s="115" t="s">
        <v>204</v>
      </c>
      <c r="I35" s="112"/>
      <c r="J35" s="116">
        <f>прил2!J23</f>
        <v>297.1</v>
      </c>
      <c r="K35" s="116">
        <f>K36</f>
        <v>0</v>
      </c>
      <c r="L35" s="116">
        <f>L36</f>
        <v>0</v>
      </c>
    </row>
    <row r="36" spans="1:12" s="147" customFormat="1" ht="15">
      <c r="A36" s="110" t="s">
        <v>328</v>
      </c>
      <c r="B36" s="110">
        <v>65</v>
      </c>
      <c r="C36" s="110">
        <v>2</v>
      </c>
      <c r="D36" s="146" t="s">
        <v>72</v>
      </c>
      <c r="E36" s="110">
        <v>44205</v>
      </c>
      <c r="F36" s="110">
        <v>120</v>
      </c>
      <c r="G36" s="146" t="s">
        <v>203</v>
      </c>
      <c r="H36" s="146" t="s">
        <v>204</v>
      </c>
      <c r="I36" s="110">
        <v>921</v>
      </c>
      <c r="J36" s="111">
        <f>J40</f>
        <v>0</v>
      </c>
      <c r="K36" s="111">
        <v>0</v>
      </c>
      <c r="L36" s="111">
        <v>0</v>
      </c>
    </row>
    <row r="37" spans="1:12" ht="30">
      <c r="A37" s="112" t="s">
        <v>276</v>
      </c>
      <c r="B37" s="112">
        <v>65</v>
      </c>
      <c r="C37" s="112">
        <v>2</v>
      </c>
      <c r="D37" s="115" t="s">
        <v>72</v>
      </c>
      <c r="E37" s="112">
        <v>44205</v>
      </c>
      <c r="F37" s="112">
        <v>200</v>
      </c>
      <c r="G37" s="112"/>
      <c r="H37" s="112"/>
      <c r="I37" s="112"/>
      <c r="J37" s="116"/>
      <c r="K37" s="116"/>
      <c r="L37" s="116"/>
    </row>
    <row r="38" spans="1:12" ht="30">
      <c r="A38" s="112" t="s">
        <v>161</v>
      </c>
      <c r="B38" s="112">
        <v>65</v>
      </c>
      <c r="C38" s="112">
        <v>2</v>
      </c>
      <c r="D38" s="115" t="s">
        <v>72</v>
      </c>
      <c r="E38" s="112">
        <v>44205</v>
      </c>
      <c r="F38" s="112">
        <v>240</v>
      </c>
      <c r="G38" s="112"/>
      <c r="H38" s="112"/>
      <c r="I38" s="112"/>
      <c r="J38" s="116"/>
      <c r="K38" s="116"/>
      <c r="L38" s="116"/>
    </row>
    <row r="39" spans="1:12" ht="15">
      <c r="A39" s="112" t="s">
        <v>193</v>
      </c>
      <c r="B39" s="112">
        <v>65</v>
      </c>
      <c r="C39" s="112">
        <v>2</v>
      </c>
      <c r="D39" s="115" t="s">
        <v>72</v>
      </c>
      <c r="E39" s="112">
        <v>44205</v>
      </c>
      <c r="F39" s="112">
        <v>240</v>
      </c>
      <c r="G39" s="115" t="s">
        <v>203</v>
      </c>
      <c r="H39" s="117"/>
      <c r="I39" s="117"/>
      <c r="J39" s="116"/>
      <c r="K39" s="116"/>
      <c r="L39" s="116"/>
    </row>
    <row r="40" spans="1:12" ht="15">
      <c r="A40" s="112" t="s">
        <v>220</v>
      </c>
      <c r="B40" s="112">
        <v>65</v>
      </c>
      <c r="C40" s="112">
        <v>2</v>
      </c>
      <c r="D40" s="115" t="s">
        <v>72</v>
      </c>
      <c r="E40" s="112">
        <v>44205</v>
      </c>
      <c r="F40" s="112">
        <v>240</v>
      </c>
      <c r="G40" s="115" t="s">
        <v>203</v>
      </c>
      <c r="H40" s="115" t="s">
        <v>204</v>
      </c>
      <c r="I40" s="112"/>
      <c r="J40" s="116">
        <f>прил2!J25</f>
        <v>0</v>
      </c>
      <c r="K40" s="116"/>
      <c r="L40" s="116"/>
    </row>
    <row r="41" spans="1:12" ht="45">
      <c r="A41" s="112" t="s">
        <v>86</v>
      </c>
      <c r="B41" s="112">
        <v>65</v>
      </c>
      <c r="C41" s="112">
        <v>2</v>
      </c>
      <c r="D41" s="115" t="s">
        <v>72</v>
      </c>
      <c r="E41" s="108">
        <v>41000</v>
      </c>
      <c r="F41" s="108"/>
      <c r="G41" s="108"/>
      <c r="H41" s="108"/>
      <c r="I41" s="108"/>
      <c r="J41" s="114">
        <f>J46+J51+J56</f>
        <v>858.9140000000001</v>
      </c>
      <c r="K41" s="114">
        <f>K42+K47+K52</f>
        <v>496.70000000000005</v>
      </c>
      <c r="L41" s="114">
        <f>L42+L47+L52</f>
        <v>548.5</v>
      </c>
    </row>
    <row r="42" spans="1:12" ht="60">
      <c r="A42" s="112" t="s">
        <v>274</v>
      </c>
      <c r="B42" s="112">
        <v>65</v>
      </c>
      <c r="C42" s="112">
        <v>2</v>
      </c>
      <c r="D42" s="115" t="s">
        <v>72</v>
      </c>
      <c r="E42" s="112">
        <v>41110</v>
      </c>
      <c r="F42" s="112">
        <v>100</v>
      </c>
      <c r="G42" s="112"/>
      <c r="H42" s="112"/>
      <c r="I42" s="112"/>
      <c r="J42" s="116">
        <f aca="true" t="shared" si="3" ref="J42:L45">J43</f>
        <v>700.9540000000001</v>
      </c>
      <c r="K42" s="116">
        <f t="shared" si="3"/>
        <v>400.3</v>
      </c>
      <c r="L42" s="116">
        <f t="shared" si="3"/>
        <v>400.7</v>
      </c>
    </row>
    <row r="43" spans="1:12" ht="15">
      <c r="A43" s="112" t="s">
        <v>183</v>
      </c>
      <c r="B43" s="112">
        <v>65</v>
      </c>
      <c r="C43" s="112">
        <v>2</v>
      </c>
      <c r="D43" s="115" t="s">
        <v>72</v>
      </c>
      <c r="E43" s="112">
        <v>41110</v>
      </c>
      <c r="F43" s="112">
        <v>120</v>
      </c>
      <c r="G43" s="112"/>
      <c r="H43" s="112"/>
      <c r="I43" s="112"/>
      <c r="J43" s="116">
        <f t="shared" si="3"/>
        <v>700.9540000000001</v>
      </c>
      <c r="K43" s="116">
        <f t="shared" si="3"/>
        <v>400.3</v>
      </c>
      <c r="L43" s="116">
        <f t="shared" si="3"/>
        <v>400.7</v>
      </c>
    </row>
    <row r="44" spans="1:12" ht="30">
      <c r="A44" s="112" t="s">
        <v>184</v>
      </c>
      <c r="B44" s="112">
        <v>65</v>
      </c>
      <c r="C44" s="112">
        <v>2</v>
      </c>
      <c r="D44" s="115" t="s">
        <v>72</v>
      </c>
      <c r="E44" s="112">
        <v>41110</v>
      </c>
      <c r="F44" s="112">
        <v>120</v>
      </c>
      <c r="G44" s="115" t="s">
        <v>203</v>
      </c>
      <c r="H44" s="117"/>
      <c r="I44" s="117"/>
      <c r="J44" s="116">
        <f t="shared" si="3"/>
        <v>700.9540000000001</v>
      </c>
      <c r="K44" s="116">
        <f t="shared" si="3"/>
        <v>400.3</v>
      </c>
      <c r="L44" s="116">
        <f t="shared" si="3"/>
        <v>400.7</v>
      </c>
    </row>
    <row r="45" spans="1:12" ht="15">
      <c r="A45" s="112" t="s">
        <v>220</v>
      </c>
      <c r="B45" s="112">
        <v>65</v>
      </c>
      <c r="C45" s="112">
        <v>2</v>
      </c>
      <c r="D45" s="115" t="s">
        <v>72</v>
      </c>
      <c r="E45" s="112">
        <v>41110</v>
      </c>
      <c r="F45" s="112">
        <v>120</v>
      </c>
      <c r="G45" s="115" t="s">
        <v>203</v>
      </c>
      <c r="H45" s="115" t="s">
        <v>204</v>
      </c>
      <c r="I45" s="112"/>
      <c r="J45" s="116">
        <f t="shared" si="3"/>
        <v>700.9540000000001</v>
      </c>
      <c r="K45" s="116">
        <f t="shared" si="3"/>
        <v>400.3</v>
      </c>
      <c r="L45" s="116">
        <f t="shared" si="3"/>
        <v>400.7</v>
      </c>
    </row>
    <row r="46" spans="1:12" ht="15">
      <c r="A46" s="118" t="s">
        <v>328</v>
      </c>
      <c r="B46" s="118">
        <v>65</v>
      </c>
      <c r="C46" s="118">
        <v>2</v>
      </c>
      <c r="D46" s="119" t="s">
        <v>72</v>
      </c>
      <c r="E46" s="118">
        <v>41110</v>
      </c>
      <c r="F46" s="118">
        <v>120</v>
      </c>
      <c r="G46" s="119" t="s">
        <v>203</v>
      </c>
      <c r="H46" s="119" t="s">
        <v>204</v>
      </c>
      <c r="I46" s="118">
        <v>921</v>
      </c>
      <c r="J46" s="120">
        <f>прил2!J33</f>
        <v>700.9540000000001</v>
      </c>
      <c r="K46" s="120">
        <f>прил2!K33</f>
        <v>400.3</v>
      </c>
      <c r="L46" s="120">
        <f>прил2!L33</f>
        <v>400.7</v>
      </c>
    </row>
    <row r="47" spans="1:12" ht="30">
      <c r="A47" s="112" t="s">
        <v>276</v>
      </c>
      <c r="B47" s="112">
        <v>65</v>
      </c>
      <c r="C47" s="112">
        <v>2</v>
      </c>
      <c r="D47" s="115" t="s">
        <v>72</v>
      </c>
      <c r="E47" s="112">
        <v>41120</v>
      </c>
      <c r="F47" s="112">
        <v>200</v>
      </c>
      <c r="G47" s="112"/>
      <c r="H47" s="112"/>
      <c r="I47" s="112"/>
      <c r="J47" s="116">
        <f aca="true" t="shared" si="4" ref="J47:L49">J48</f>
        <v>145</v>
      </c>
      <c r="K47" s="116">
        <f t="shared" si="4"/>
        <v>96.4</v>
      </c>
      <c r="L47" s="116">
        <f t="shared" si="4"/>
        <v>147.8</v>
      </c>
    </row>
    <row r="48" spans="1:12" ht="30">
      <c r="A48" s="112" t="s">
        <v>161</v>
      </c>
      <c r="B48" s="112">
        <v>65</v>
      </c>
      <c r="C48" s="112">
        <v>2</v>
      </c>
      <c r="D48" s="115" t="s">
        <v>72</v>
      </c>
      <c r="E48" s="112">
        <v>41120</v>
      </c>
      <c r="F48" s="112">
        <v>240</v>
      </c>
      <c r="G48" s="112"/>
      <c r="H48" s="112"/>
      <c r="I48" s="112"/>
      <c r="J48" s="116">
        <f t="shared" si="4"/>
        <v>145</v>
      </c>
      <c r="K48" s="116">
        <f t="shared" si="4"/>
        <v>96.4</v>
      </c>
      <c r="L48" s="116">
        <f t="shared" si="4"/>
        <v>147.8</v>
      </c>
    </row>
    <row r="49" spans="1:12" ht="15">
      <c r="A49" s="112" t="s">
        <v>193</v>
      </c>
      <c r="B49" s="112">
        <v>65</v>
      </c>
      <c r="C49" s="112">
        <v>2</v>
      </c>
      <c r="D49" s="115" t="s">
        <v>72</v>
      </c>
      <c r="E49" s="112">
        <v>41120</v>
      </c>
      <c r="F49" s="112">
        <v>240</v>
      </c>
      <c r="G49" s="115" t="s">
        <v>203</v>
      </c>
      <c r="H49" s="117"/>
      <c r="I49" s="117"/>
      <c r="J49" s="116">
        <f t="shared" si="4"/>
        <v>145</v>
      </c>
      <c r="K49" s="116">
        <f t="shared" si="4"/>
        <v>96.4</v>
      </c>
      <c r="L49" s="116">
        <f t="shared" si="4"/>
        <v>147.8</v>
      </c>
    </row>
    <row r="50" spans="1:12" ht="15">
      <c r="A50" s="112" t="s">
        <v>220</v>
      </c>
      <c r="B50" s="112">
        <v>65</v>
      </c>
      <c r="C50" s="112">
        <v>2</v>
      </c>
      <c r="D50" s="115" t="s">
        <v>72</v>
      </c>
      <c r="E50" s="112">
        <v>41120</v>
      </c>
      <c r="F50" s="112">
        <v>240</v>
      </c>
      <c r="G50" s="115" t="s">
        <v>203</v>
      </c>
      <c r="H50" s="115" t="s">
        <v>204</v>
      </c>
      <c r="I50" s="112"/>
      <c r="J50" s="116">
        <f>прил2!J36</f>
        <v>145</v>
      </c>
      <c r="K50" s="116">
        <f>K51</f>
        <v>96.4</v>
      </c>
      <c r="L50" s="116">
        <f>L51</f>
        <v>147.8</v>
      </c>
    </row>
    <row r="51" spans="1:12" ht="15">
      <c r="A51" s="118" t="s">
        <v>328</v>
      </c>
      <c r="B51" s="118">
        <v>65</v>
      </c>
      <c r="C51" s="118">
        <v>2</v>
      </c>
      <c r="D51" s="119" t="s">
        <v>72</v>
      </c>
      <c r="E51" s="118">
        <v>41120</v>
      </c>
      <c r="F51" s="118">
        <v>240</v>
      </c>
      <c r="G51" s="119" t="s">
        <v>203</v>
      </c>
      <c r="H51" s="119" t="s">
        <v>204</v>
      </c>
      <c r="I51" s="118">
        <v>921</v>
      </c>
      <c r="J51" s="120">
        <f>прил2!J36</f>
        <v>145</v>
      </c>
      <c r="K51" s="120">
        <f>прил2!K36</f>
        <v>96.4</v>
      </c>
      <c r="L51" s="120">
        <f>прил2!L36</f>
        <v>147.8</v>
      </c>
    </row>
    <row r="52" spans="1:12" ht="15">
      <c r="A52" s="112" t="s">
        <v>277</v>
      </c>
      <c r="B52" s="112">
        <v>65</v>
      </c>
      <c r="C52" s="112">
        <v>2</v>
      </c>
      <c r="D52" s="115" t="s">
        <v>72</v>
      </c>
      <c r="E52" s="112">
        <v>41120</v>
      </c>
      <c r="F52" s="112">
        <v>800</v>
      </c>
      <c r="G52" s="112"/>
      <c r="H52" s="112"/>
      <c r="I52" s="112"/>
      <c r="J52" s="116">
        <f>J53</f>
        <v>12.96</v>
      </c>
      <c r="K52" s="116">
        <f>K53</f>
        <v>0</v>
      </c>
      <c r="L52" s="116">
        <f>L53</f>
        <v>0</v>
      </c>
    </row>
    <row r="53" spans="1:12" ht="15">
      <c r="A53" s="112" t="s">
        <v>165</v>
      </c>
      <c r="B53" s="112">
        <v>65</v>
      </c>
      <c r="C53" s="112">
        <v>2</v>
      </c>
      <c r="D53" s="115" t="s">
        <v>72</v>
      </c>
      <c r="E53" s="112">
        <v>41120</v>
      </c>
      <c r="F53" s="112">
        <v>850</v>
      </c>
      <c r="G53" s="112"/>
      <c r="H53" s="112"/>
      <c r="I53" s="112"/>
      <c r="J53" s="116">
        <f>J54</f>
        <v>12.96</v>
      </c>
      <c r="K53" s="116">
        <f aca="true" t="shared" si="5" ref="J53:L55">K54</f>
        <v>0</v>
      </c>
      <c r="L53" s="116">
        <f t="shared" si="5"/>
        <v>0</v>
      </c>
    </row>
    <row r="54" spans="1:12" ht="15">
      <c r="A54" s="112" t="s">
        <v>193</v>
      </c>
      <c r="B54" s="112">
        <v>65</v>
      </c>
      <c r="C54" s="112">
        <v>2</v>
      </c>
      <c r="D54" s="115" t="s">
        <v>72</v>
      </c>
      <c r="E54" s="112">
        <v>41120</v>
      </c>
      <c r="F54" s="112">
        <v>850</v>
      </c>
      <c r="G54" s="115" t="s">
        <v>203</v>
      </c>
      <c r="H54" s="117"/>
      <c r="I54" s="117"/>
      <c r="J54" s="116">
        <f t="shared" si="5"/>
        <v>12.96</v>
      </c>
      <c r="K54" s="116">
        <f t="shared" si="5"/>
        <v>0</v>
      </c>
      <c r="L54" s="116">
        <f t="shared" si="5"/>
        <v>0</v>
      </c>
    </row>
    <row r="55" spans="1:12" ht="15">
      <c r="A55" s="112" t="s">
        <v>220</v>
      </c>
      <c r="B55" s="112">
        <v>65</v>
      </c>
      <c r="C55" s="112">
        <v>2</v>
      </c>
      <c r="D55" s="115" t="s">
        <v>72</v>
      </c>
      <c r="E55" s="112">
        <v>41120</v>
      </c>
      <c r="F55" s="112">
        <v>850</v>
      </c>
      <c r="G55" s="115" t="s">
        <v>203</v>
      </c>
      <c r="H55" s="115" t="s">
        <v>204</v>
      </c>
      <c r="I55" s="112"/>
      <c r="J55" s="116">
        <f t="shared" si="5"/>
        <v>12.96</v>
      </c>
      <c r="K55" s="116">
        <f t="shared" si="5"/>
        <v>0</v>
      </c>
      <c r="L55" s="116">
        <f t="shared" si="5"/>
        <v>0</v>
      </c>
    </row>
    <row r="56" spans="1:12" ht="15">
      <c r="A56" s="118" t="s">
        <v>328</v>
      </c>
      <c r="B56" s="118">
        <v>65</v>
      </c>
      <c r="C56" s="118">
        <v>2</v>
      </c>
      <c r="D56" s="119" t="s">
        <v>72</v>
      </c>
      <c r="E56" s="118">
        <v>41120</v>
      </c>
      <c r="F56" s="118">
        <v>850</v>
      </c>
      <c r="G56" s="119" t="s">
        <v>203</v>
      </c>
      <c r="H56" s="119" t="s">
        <v>204</v>
      </c>
      <c r="I56" s="118">
        <v>921</v>
      </c>
      <c r="J56" s="120">
        <f>прил2!J37</f>
        <v>12.96</v>
      </c>
      <c r="K56" s="120">
        <v>0</v>
      </c>
      <c r="L56" s="120">
        <v>0</v>
      </c>
    </row>
    <row r="57" spans="1:12" ht="30">
      <c r="A57" s="110" t="s">
        <v>70</v>
      </c>
      <c r="B57" s="110">
        <v>89</v>
      </c>
      <c r="C57" s="110">
        <v>1</v>
      </c>
      <c r="D57" s="110"/>
      <c r="E57" s="110"/>
      <c r="F57" s="110"/>
      <c r="G57" s="110"/>
      <c r="H57" s="110"/>
      <c r="I57" s="110"/>
      <c r="J57" s="111">
        <f>J58+J79+J84+J89+J93+J99+J105+J121+J126+J131+J136+J141+J146+J156+J158+J151</f>
        <v>1519.2440000000004</v>
      </c>
      <c r="K57" s="111">
        <f>K58+K79+K84+K89+K93+K99+K105+K121+K126+K131+K136+K141+K146+K156+K158+K151</f>
        <v>579.1</v>
      </c>
      <c r="L57" s="111">
        <f>L58+L79+L84+L89+L93+L99+L105+L121+L126+L131+L136+L141+L146+L156+L158+L151</f>
        <v>556.2</v>
      </c>
    </row>
    <row r="58" spans="1:12" ht="60">
      <c r="A58" s="112" t="s">
        <v>257</v>
      </c>
      <c r="B58" s="112">
        <v>89</v>
      </c>
      <c r="C58" s="112">
        <v>1</v>
      </c>
      <c r="D58" s="115" t="s">
        <v>72</v>
      </c>
      <c r="E58" s="108">
        <v>44100</v>
      </c>
      <c r="F58" s="108"/>
      <c r="G58" s="108"/>
      <c r="H58" s="108"/>
      <c r="I58" s="108"/>
      <c r="J58" s="114">
        <f>прил2!J39</f>
        <v>42.21</v>
      </c>
      <c r="K58" s="114">
        <f>K59+K69+K64+K74</f>
        <v>42.199999999999996</v>
      </c>
      <c r="L58" s="114">
        <f>L59+L69+L64+L74</f>
        <v>42.199999999999996</v>
      </c>
    </row>
    <row r="59" spans="1:12" ht="60">
      <c r="A59" s="112" t="s">
        <v>257</v>
      </c>
      <c r="B59" s="112">
        <v>89</v>
      </c>
      <c r="C59" s="112">
        <v>1</v>
      </c>
      <c r="D59" s="115" t="s">
        <v>72</v>
      </c>
      <c r="E59" s="112">
        <v>44101</v>
      </c>
      <c r="F59" s="112">
        <v>100</v>
      </c>
      <c r="G59" s="112"/>
      <c r="H59" s="112"/>
      <c r="I59" s="112"/>
      <c r="J59" s="116">
        <f>J60</f>
        <v>18.221</v>
      </c>
      <c r="K59" s="116">
        <f aca="true" t="shared" si="6" ref="J59:L72">K60</f>
        <v>18.2</v>
      </c>
      <c r="L59" s="116">
        <f t="shared" si="6"/>
        <v>18.2</v>
      </c>
    </row>
    <row r="60" spans="1:12" ht="30">
      <c r="A60" s="112" t="s">
        <v>160</v>
      </c>
      <c r="B60" s="112">
        <v>89</v>
      </c>
      <c r="C60" s="112">
        <v>1</v>
      </c>
      <c r="D60" s="115" t="s">
        <v>72</v>
      </c>
      <c r="E60" s="112">
        <v>44101</v>
      </c>
      <c r="F60" s="112">
        <v>120</v>
      </c>
      <c r="G60" s="112"/>
      <c r="H60" s="112"/>
      <c r="I60" s="112"/>
      <c r="J60" s="116">
        <f>J61</f>
        <v>18.221</v>
      </c>
      <c r="K60" s="116">
        <f t="shared" si="6"/>
        <v>18.2</v>
      </c>
      <c r="L60" s="116">
        <f t="shared" si="6"/>
        <v>18.2</v>
      </c>
    </row>
    <row r="61" spans="1:12" ht="30">
      <c r="A61" s="112" t="s">
        <v>184</v>
      </c>
      <c r="B61" s="112">
        <v>89</v>
      </c>
      <c r="C61" s="112">
        <v>1</v>
      </c>
      <c r="D61" s="115" t="s">
        <v>72</v>
      </c>
      <c r="E61" s="112">
        <v>44101</v>
      </c>
      <c r="F61" s="112">
        <v>120</v>
      </c>
      <c r="G61" s="115" t="s">
        <v>203</v>
      </c>
      <c r="H61" s="117"/>
      <c r="I61" s="117"/>
      <c r="J61" s="116">
        <f t="shared" si="6"/>
        <v>18.221</v>
      </c>
      <c r="K61" s="116">
        <f t="shared" si="6"/>
        <v>18.2</v>
      </c>
      <c r="L61" s="116">
        <f t="shared" si="6"/>
        <v>18.2</v>
      </c>
    </row>
    <row r="62" spans="1:12" ht="15">
      <c r="A62" s="112" t="s">
        <v>220</v>
      </c>
      <c r="B62" s="112">
        <v>89</v>
      </c>
      <c r="C62" s="112">
        <v>1</v>
      </c>
      <c r="D62" s="115" t="s">
        <v>72</v>
      </c>
      <c r="E62" s="112">
        <v>44101</v>
      </c>
      <c r="F62" s="112">
        <v>120</v>
      </c>
      <c r="G62" s="115" t="s">
        <v>203</v>
      </c>
      <c r="H62" s="115" t="s">
        <v>204</v>
      </c>
      <c r="I62" s="112"/>
      <c r="J62" s="116">
        <f>J63</f>
        <v>18.221</v>
      </c>
      <c r="K62" s="116">
        <f t="shared" si="6"/>
        <v>18.2</v>
      </c>
      <c r="L62" s="116">
        <f t="shared" si="6"/>
        <v>18.2</v>
      </c>
    </row>
    <row r="63" spans="1:12" s="148" customFormat="1" ht="15">
      <c r="A63" s="118" t="s">
        <v>328</v>
      </c>
      <c r="B63" s="118">
        <v>89</v>
      </c>
      <c r="C63" s="118">
        <v>1</v>
      </c>
      <c r="D63" s="118" t="s">
        <v>72</v>
      </c>
      <c r="E63" s="118">
        <v>44101</v>
      </c>
      <c r="F63" s="118">
        <v>120</v>
      </c>
      <c r="G63" s="118" t="s">
        <v>203</v>
      </c>
      <c r="H63" s="118" t="s">
        <v>204</v>
      </c>
      <c r="I63" s="118">
        <v>921</v>
      </c>
      <c r="J63" s="118">
        <f>прил2!J41</f>
        <v>18.221</v>
      </c>
      <c r="K63" s="118">
        <f>прил2!K41</f>
        <v>18.2</v>
      </c>
      <c r="L63" s="118">
        <f>прил2!L41</f>
        <v>18.2</v>
      </c>
    </row>
    <row r="64" spans="1:12" ht="30">
      <c r="A64" s="112" t="s">
        <v>276</v>
      </c>
      <c r="B64" s="112">
        <v>89</v>
      </c>
      <c r="C64" s="112">
        <v>1</v>
      </c>
      <c r="D64" s="115" t="s">
        <v>72</v>
      </c>
      <c r="E64" s="112">
        <v>44101</v>
      </c>
      <c r="F64" s="112">
        <v>200</v>
      </c>
      <c r="G64" s="112"/>
      <c r="H64" s="112"/>
      <c r="I64" s="112"/>
      <c r="J64" s="116">
        <f>J65</f>
        <v>2.884</v>
      </c>
      <c r="K64" s="116">
        <f t="shared" si="6"/>
        <v>2.9</v>
      </c>
      <c r="L64" s="116">
        <f t="shared" si="6"/>
        <v>2.9</v>
      </c>
    </row>
    <row r="65" spans="1:12" ht="15">
      <c r="A65" s="112" t="s">
        <v>183</v>
      </c>
      <c r="B65" s="112">
        <v>89</v>
      </c>
      <c r="C65" s="112">
        <v>1</v>
      </c>
      <c r="D65" s="115" t="s">
        <v>72</v>
      </c>
      <c r="E65" s="112">
        <v>44101</v>
      </c>
      <c r="F65" s="112">
        <v>240</v>
      </c>
      <c r="G65" s="112"/>
      <c r="H65" s="112"/>
      <c r="I65" s="112"/>
      <c r="J65" s="116">
        <f>J66</f>
        <v>2.884</v>
      </c>
      <c r="K65" s="116">
        <f t="shared" si="6"/>
        <v>2.9</v>
      </c>
      <c r="L65" s="116">
        <f t="shared" si="6"/>
        <v>2.9</v>
      </c>
    </row>
    <row r="66" spans="1:12" ht="30">
      <c r="A66" s="112" t="s">
        <v>184</v>
      </c>
      <c r="B66" s="112">
        <v>89</v>
      </c>
      <c r="C66" s="112">
        <v>1</v>
      </c>
      <c r="D66" s="115" t="s">
        <v>72</v>
      </c>
      <c r="E66" s="112">
        <v>44101</v>
      </c>
      <c r="F66" s="112">
        <v>240</v>
      </c>
      <c r="G66" s="115" t="s">
        <v>203</v>
      </c>
      <c r="H66" s="117"/>
      <c r="I66" s="117"/>
      <c r="J66" s="116">
        <f t="shared" si="6"/>
        <v>2.884</v>
      </c>
      <c r="K66" s="116">
        <f t="shared" si="6"/>
        <v>2.9</v>
      </c>
      <c r="L66" s="116">
        <f t="shared" si="6"/>
        <v>2.9</v>
      </c>
    </row>
    <row r="67" spans="1:12" ht="15">
      <c r="A67" s="112" t="s">
        <v>220</v>
      </c>
      <c r="B67" s="112">
        <v>89</v>
      </c>
      <c r="C67" s="112">
        <v>1</v>
      </c>
      <c r="D67" s="115" t="s">
        <v>72</v>
      </c>
      <c r="E67" s="112">
        <v>44101</v>
      </c>
      <c r="F67" s="112">
        <v>240</v>
      </c>
      <c r="G67" s="115" t="s">
        <v>203</v>
      </c>
      <c r="H67" s="115" t="s">
        <v>204</v>
      </c>
      <c r="I67" s="112"/>
      <c r="J67" s="116">
        <f>J68</f>
        <v>2.884</v>
      </c>
      <c r="K67" s="116">
        <f t="shared" si="6"/>
        <v>2.9</v>
      </c>
      <c r="L67" s="116">
        <f t="shared" si="6"/>
        <v>2.9</v>
      </c>
    </row>
    <row r="68" spans="1:12" ht="15">
      <c r="A68" s="118" t="s">
        <v>328</v>
      </c>
      <c r="B68" s="118">
        <v>89</v>
      </c>
      <c r="C68" s="118">
        <v>1</v>
      </c>
      <c r="D68" s="119" t="s">
        <v>72</v>
      </c>
      <c r="E68" s="118">
        <v>44101</v>
      </c>
      <c r="F68" s="118">
        <v>240</v>
      </c>
      <c r="G68" s="119" t="s">
        <v>203</v>
      </c>
      <c r="H68" s="119" t="s">
        <v>204</v>
      </c>
      <c r="I68" s="118">
        <v>921</v>
      </c>
      <c r="J68" s="120">
        <f>прил2!J43</f>
        <v>2.884</v>
      </c>
      <c r="K68" s="120">
        <f>прил2!K43</f>
        <v>2.9</v>
      </c>
      <c r="L68" s="120">
        <f>прил2!L43</f>
        <v>2.9</v>
      </c>
    </row>
    <row r="69" spans="1:12" ht="60">
      <c r="A69" s="112" t="s">
        <v>258</v>
      </c>
      <c r="B69" s="112">
        <v>89</v>
      </c>
      <c r="C69" s="112">
        <v>1</v>
      </c>
      <c r="D69" s="115" t="s">
        <v>72</v>
      </c>
      <c r="E69" s="112">
        <v>44106</v>
      </c>
      <c r="F69" s="112">
        <v>100</v>
      </c>
      <c r="G69" s="112"/>
      <c r="H69" s="112"/>
      <c r="I69" s="112"/>
      <c r="J69" s="116">
        <f>J70</f>
        <v>18.221</v>
      </c>
      <c r="K69" s="116">
        <f t="shared" si="6"/>
        <v>18.2</v>
      </c>
      <c r="L69" s="116">
        <f t="shared" si="6"/>
        <v>18.2</v>
      </c>
    </row>
    <row r="70" spans="1:12" ht="30">
      <c r="A70" s="112" t="s">
        <v>160</v>
      </c>
      <c r="B70" s="112">
        <v>89</v>
      </c>
      <c r="C70" s="112">
        <v>1</v>
      </c>
      <c r="D70" s="115" t="s">
        <v>72</v>
      </c>
      <c r="E70" s="112">
        <v>44106</v>
      </c>
      <c r="F70" s="112">
        <v>120</v>
      </c>
      <c r="G70" s="112"/>
      <c r="H70" s="112"/>
      <c r="I70" s="112"/>
      <c r="J70" s="116">
        <f>J71</f>
        <v>18.221</v>
      </c>
      <c r="K70" s="116">
        <f t="shared" si="6"/>
        <v>18.2</v>
      </c>
      <c r="L70" s="116">
        <f t="shared" si="6"/>
        <v>18.2</v>
      </c>
    </row>
    <row r="71" spans="1:12" ht="30">
      <c r="A71" s="112" t="s">
        <v>184</v>
      </c>
      <c r="B71" s="112">
        <v>89</v>
      </c>
      <c r="C71" s="112">
        <v>1</v>
      </c>
      <c r="D71" s="115" t="s">
        <v>72</v>
      </c>
      <c r="E71" s="112">
        <v>44106</v>
      </c>
      <c r="F71" s="112">
        <v>120</v>
      </c>
      <c r="G71" s="115" t="s">
        <v>203</v>
      </c>
      <c r="H71" s="117"/>
      <c r="I71" s="117"/>
      <c r="J71" s="116">
        <f t="shared" si="6"/>
        <v>18.221</v>
      </c>
      <c r="K71" s="116">
        <f t="shared" si="6"/>
        <v>18.2</v>
      </c>
      <c r="L71" s="116">
        <f t="shared" si="6"/>
        <v>18.2</v>
      </c>
    </row>
    <row r="72" spans="1:12" ht="15">
      <c r="A72" s="112" t="s">
        <v>220</v>
      </c>
      <c r="B72" s="112">
        <v>89</v>
      </c>
      <c r="C72" s="112">
        <v>1</v>
      </c>
      <c r="D72" s="115" t="s">
        <v>72</v>
      </c>
      <c r="E72" s="112">
        <v>44106</v>
      </c>
      <c r="F72" s="112">
        <v>120</v>
      </c>
      <c r="G72" s="115" t="s">
        <v>203</v>
      </c>
      <c r="H72" s="115" t="s">
        <v>204</v>
      </c>
      <c r="I72" s="112"/>
      <c r="J72" s="116">
        <f>J73</f>
        <v>18.221</v>
      </c>
      <c r="K72" s="116">
        <f t="shared" si="6"/>
        <v>18.2</v>
      </c>
      <c r="L72" s="116">
        <f t="shared" si="6"/>
        <v>18.2</v>
      </c>
    </row>
    <row r="73" spans="1:12" ht="15">
      <c r="A73" s="118" t="s">
        <v>328</v>
      </c>
      <c r="B73" s="118">
        <v>89</v>
      </c>
      <c r="C73" s="118">
        <v>1</v>
      </c>
      <c r="D73" s="119" t="s">
        <v>72</v>
      </c>
      <c r="E73" s="118">
        <v>44106</v>
      </c>
      <c r="F73" s="118">
        <v>120</v>
      </c>
      <c r="G73" s="119" t="s">
        <v>203</v>
      </c>
      <c r="H73" s="119" t="s">
        <v>204</v>
      </c>
      <c r="I73" s="118">
        <v>921</v>
      </c>
      <c r="J73" s="120">
        <f>прил2!J46</f>
        <v>18.221</v>
      </c>
      <c r="K73" s="120">
        <f>прил2!K46</f>
        <v>18.2</v>
      </c>
      <c r="L73" s="120">
        <f>прил2!L46</f>
        <v>18.2</v>
      </c>
    </row>
    <row r="74" spans="1:12" ht="30">
      <c r="A74" s="112" t="s">
        <v>276</v>
      </c>
      <c r="B74" s="112">
        <v>89</v>
      </c>
      <c r="C74" s="112">
        <v>1</v>
      </c>
      <c r="D74" s="115" t="s">
        <v>72</v>
      </c>
      <c r="E74" s="112">
        <v>44106</v>
      </c>
      <c r="F74" s="112">
        <v>200</v>
      </c>
      <c r="G74" s="112"/>
      <c r="H74" s="112"/>
      <c r="I74" s="112"/>
      <c r="J74" s="116">
        <f>J75</f>
        <v>2.884</v>
      </c>
      <c r="K74" s="116">
        <f aca="true" t="shared" si="7" ref="J74:L91">K75</f>
        <v>2.9</v>
      </c>
      <c r="L74" s="116">
        <f t="shared" si="7"/>
        <v>2.9</v>
      </c>
    </row>
    <row r="75" spans="1:12" ht="15">
      <c r="A75" s="112" t="s">
        <v>183</v>
      </c>
      <c r="B75" s="112">
        <v>89</v>
      </c>
      <c r="C75" s="112">
        <v>1</v>
      </c>
      <c r="D75" s="115" t="s">
        <v>72</v>
      </c>
      <c r="E75" s="112">
        <v>44106</v>
      </c>
      <c r="F75" s="112">
        <v>240</v>
      </c>
      <c r="G75" s="112"/>
      <c r="H75" s="112"/>
      <c r="I75" s="112"/>
      <c r="J75" s="116">
        <f>J76</f>
        <v>2.884</v>
      </c>
      <c r="K75" s="116">
        <f t="shared" si="7"/>
        <v>2.9</v>
      </c>
      <c r="L75" s="116">
        <f t="shared" si="7"/>
        <v>2.9</v>
      </c>
    </row>
    <row r="76" spans="1:12" ht="30">
      <c r="A76" s="112" t="s">
        <v>184</v>
      </c>
      <c r="B76" s="112">
        <v>89</v>
      </c>
      <c r="C76" s="112">
        <v>1</v>
      </c>
      <c r="D76" s="115" t="s">
        <v>72</v>
      </c>
      <c r="E76" s="112">
        <v>44106</v>
      </c>
      <c r="F76" s="112">
        <v>240</v>
      </c>
      <c r="G76" s="115" t="s">
        <v>203</v>
      </c>
      <c r="H76" s="117"/>
      <c r="I76" s="117"/>
      <c r="J76" s="116">
        <f t="shared" si="7"/>
        <v>2.884</v>
      </c>
      <c r="K76" s="116">
        <f t="shared" si="7"/>
        <v>2.9</v>
      </c>
      <c r="L76" s="116">
        <f t="shared" si="7"/>
        <v>2.9</v>
      </c>
    </row>
    <row r="77" spans="1:12" ht="15">
      <c r="A77" s="112" t="s">
        <v>220</v>
      </c>
      <c r="B77" s="112">
        <v>89</v>
      </c>
      <c r="C77" s="112">
        <v>1</v>
      </c>
      <c r="D77" s="115" t="s">
        <v>72</v>
      </c>
      <c r="E77" s="112">
        <v>44106</v>
      </c>
      <c r="F77" s="112">
        <v>240</v>
      </c>
      <c r="G77" s="115" t="s">
        <v>203</v>
      </c>
      <c r="H77" s="115" t="s">
        <v>204</v>
      </c>
      <c r="I77" s="112"/>
      <c r="J77" s="116">
        <f>J78</f>
        <v>2.884</v>
      </c>
      <c r="K77" s="116">
        <f t="shared" si="7"/>
        <v>2.9</v>
      </c>
      <c r="L77" s="116">
        <f t="shared" si="7"/>
        <v>2.9</v>
      </c>
    </row>
    <row r="78" spans="1:12" ht="15">
      <c r="A78" s="118" t="s">
        <v>328</v>
      </c>
      <c r="B78" s="118">
        <v>89</v>
      </c>
      <c r="C78" s="118">
        <v>1</v>
      </c>
      <c r="D78" s="119" t="s">
        <v>72</v>
      </c>
      <c r="E78" s="118">
        <v>44106</v>
      </c>
      <c r="F78" s="118">
        <v>240</v>
      </c>
      <c r="G78" s="119" t="s">
        <v>203</v>
      </c>
      <c r="H78" s="119" t="s">
        <v>204</v>
      </c>
      <c r="I78" s="118">
        <v>921</v>
      </c>
      <c r="J78" s="120">
        <f>прил2!J48</f>
        <v>2.884</v>
      </c>
      <c r="K78" s="120">
        <f>прил2!K48</f>
        <v>2.9</v>
      </c>
      <c r="L78" s="120">
        <f>прил2!L48</f>
        <v>2.9</v>
      </c>
    </row>
    <row r="79" spans="1:12" ht="30">
      <c r="A79" s="115" t="s">
        <v>276</v>
      </c>
      <c r="B79" s="115">
        <v>89</v>
      </c>
      <c r="C79" s="115">
        <v>1</v>
      </c>
      <c r="D79" s="115" t="s">
        <v>72</v>
      </c>
      <c r="E79" s="108">
        <v>77150</v>
      </c>
      <c r="F79" s="108">
        <v>200</v>
      </c>
      <c r="G79" s="108"/>
      <c r="H79" s="108"/>
      <c r="I79" s="108"/>
      <c r="J79" s="121">
        <f>J80</f>
        <v>0.3</v>
      </c>
      <c r="K79" s="121">
        <f t="shared" si="7"/>
        <v>21.099999999999998</v>
      </c>
      <c r="L79" s="121">
        <f t="shared" si="7"/>
        <v>21.099999999999998</v>
      </c>
    </row>
    <row r="80" spans="1:12" ht="30">
      <c r="A80" s="112" t="s">
        <v>161</v>
      </c>
      <c r="B80" s="112">
        <v>89</v>
      </c>
      <c r="C80" s="112">
        <v>1</v>
      </c>
      <c r="D80" s="115" t="s">
        <v>72</v>
      </c>
      <c r="E80" s="112">
        <v>77150</v>
      </c>
      <c r="F80" s="112">
        <v>240</v>
      </c>
      <c r="G80" s="112"/>
      <c r="H80" s="112"/>
      <c r="I80" s="112"/>
      <c r="J80" s="116">
        <f>J81</f>
        <v>0.3</v>
      </c>
      <c r="K80" s="116">
        <f t="shared" si="7"/>
        <v>21.099999999999998</v>
      </c>
      <c r="L80" s="116">
        <f t="shared" si="7"/>
        <v>21.099999999999998</v>
      </c>
    </row>
    <row r="81" spans="1:12" ht="90">
      <c r="A81" s="112" t="s">
        <v>278</v>
      </c>
      <c r="B81" s="112">
        <v>89</v>
      </c>
      <c r="C81" s="112">
        <v>1</v>
      </c>
      <c r="D81" s="115" t="s">
        <v>72</v>
      </c>
      <c r="E81" s="112">
        <v>77150</v>
      </c>
      <c r="F81" s="112">
        <v>240</v>
      </c>
      <c r="G81" s="115" t="s">
        <v>203</v>
      </c>
      <c r="H81" s="117"/>
      <c r="I81" s="117"/>
      <c r="J81" s="116">
        <f t="shared" si="7"/>
        <v>0.3</v>
      </c>
      <c r="K81" s="116">
        <f t="shared" si="7"/>
        <v>21.099999999999998</v>
      </c>
      <c r="L81" s="116">
        <f t="shared" si="7"/>
        <v>21.099999999999998</v>
      </c>
    </row>
    <row r="82" spans="1:12" ht="45">
      <c r="A82" s="112" t="s">
        <v>329</v>
      </c>
      <c r="B82" s="112">
        <v>89</v>
      </c>
      <c r="C82" s="112">
        <v>1</v>
      </c>
      <c r="D82" s="115" t="s">
        <v>72</v>
      </c>
      <c r="E82" s="112">
        <v>77150</v>
      </c>
      <c r="F82" s="112">
        <v>240</v>
      </c>
      <c r="G82" s="115" t="s">
        <v>203</v>
      </c>
      <c r="H82" s="115" t="s">
        <v>204</v>
      </c>
      <c r="I82" s="112"/>
      <c r="J82" s="116">
        <f>J83</f>
        <v>0.3</v>
      </c>
      <c r="K82" s="116">
        <f t="shared" si="7"/>
        <v>21.099999999999998</v>
      </c>
      <c r="L82" s="116">
        <f t="shared" si="7"/>
        <v>21.099999999999998</v>
      </c>
    </row>
    <row r="83" spans="1:12" ht="15">
      <c r="A83" s="118" t="s">
        <v>328</v>
      </c>
      <c r="B83" s="118">
        <v>89</v>
      </c>
      <c r="C83" s="118">
        <v>1</v>
      </c>
      <c r="D83" s="119" t="s">
        <v>72</v>
      </c>
      <c r="E83" s="118">
        <v>77150</v>
      </c>
      <c r="F83" s="118">
        <v>240</v>
      </c>
      <c r="G83" s="119" t="s">
        <v>203</v>
      </c>
      <c r="H83" s="119" t="s">
        <v>204</v>
      </c>
      <c r="I83" s="118">
        <v>921</v>
      </c>
      <c r="J83" s="120">
        <f>прил3!I56</f>
        <v>0.3</v>
      </c>
      <c r="K83" s="120">
        <f>прил2!K45</f>
        <v>21.099999999999998</v>
      </c>
      <c r="L83" s="120">
        <f>прил2!L45</f>
        <v>21.099999999999998</v>
      </c>
    </row>
    <row r="84" spans="1:12" ht="15">
      <c r="A84" s="115" t="s">
        <v>279</v>
      </c>
      <c r="B84" s="115">
        <v>89</v>
      </c>
      <c r="C84" s="115">
        <v>1</v>
      </c>
      <c r="D84" s="115" t="s">
        <v>72</v>
      </c>
      <c r="E84" s="108">
        <v>44202</v>
      </c>
      <c r="F84" s="108">
        <v>500</v>
      </c>
      <c r="G84" s="108"/>
      <c r="H84" s="108"/>
      <c r="I84" s="108"/>
      <c r="J84" s="121">
        <f>J85</f>
        <v>21.79</v>
      </c>
      <c r="K84" s="121">
        <f t="shared" si="7"/>
        <v>0.3</v>
      </c>
      <c r="L84" s="121">
        <f t="shared" si="7"/>
        <v>0.3</v>
      </c>
    </row>
    <row r="85" spans="1:12" ht="15">
      <c r="A85" s="112" t="s">
        <v>60</v>
      </c>
      <c r="B85" s="112">
        <v>89</v>
      </c>
      <c r="C85" s="112">
        <v>1</v>
      </c>
      <c r="D85" s="115" t="s">
        <v>72</v>
      </c>
      <c r="E85" s="112">
        <v>44202</v>
      </c>
      <c r="F85" s="112">
        <v>540</v>
      </c>
      <c r="G85" s="112"/>
      <c r="H85" s="112"/>
      <c r="I85" s="112"/>
      <c r="J85" s="116">
        <f>J86</f>
        <v>21.79</v>
      </c>
      <c r="K85" s="116">
        <f t="shared" si="7"/>
        <v>0.3</v>
      </c>
      <c r="L85" s="116">
        <f t="shared" si="7"/>
        <v>0.3</v>
      </c>
    </row>
    <row r="86" spans="1:12" ht="30">
      <c r="A86" s="112" t="s">
        <v>224</v>
      </c>
      <c r="B86" s="112">
        <v>89</v>
      </c>
      <c r="C86" s="112">
        <v>1</v>
      </c>
      <c r="D86" s="115" t="s">
        <v>72</v>
      </c>
      <c r="E86" s="112">
        <v>44202</v>
      </c>
      <c r="F86" s="112">
        <v>540</v>
      </c>
      <c r="G86" s="115" t="s">
        <v>203</v>
      </c>
      <c r="H86" s="117"/>
      <c r="I86" s="117"/>
      <c r="J86" s="116">
        <f t="shared" si="7"/>
        <v>21.79</v>
      </c>
      <c r="K86" s="116">
        <f t="shared" si="7"/>
        <v>0.3</v>
      </c>
      <c r="L86" s="116">
        <f t="shared" si="7"/>
        <v>0.3</v>
      </c>
    </row>
    <row r="87" spans="1:12" ht="45">
      <c r="A87" s="112" t="s">
        <v>329</v>
      </c>
      <c r="B87" s="112">
        <v>89</v>
      </c>
      <c r="C87" s="112">
        <v>1</v>
      </c>
      <c r="D87" s="115" t="s">
        <v>72</v>
      </c>
      <c r="E87" s="112">
        <v>44202</v>
      </c>
      <c r="F87" s="112">
        <v>540</v>
      </c>
      <c r="G87" s="115" t="s">
        <v>203</v>
      </c>
      <c r="H87" s="115" t="s">
        <v>223</v>
      </c>
      <c r="I87" s="112"/>
      <c r="J87" s="116">
        <f>J88</f>
        <v>21.79</v>
      </c>
      <c r="K87" s="116">
        <f t="shared" si="7"/>
        <v>0.3</v>
      </c>
      <c r="L87" s="116">
        <f t="shared" si="7"/>
        <v>0.3</v>
      </c>
    </row>
    <row r="88" spans="1:12" ht="15">
      <c r="A88" s="118" t="s">
        <v>328</v>
      </c>
      <c r="B88" s="118">
        <v>89</v>
      </c>
      <c r="C88" s="118">
        <v>1</v>
      </c>
      <c r="D88" s="119" t="s">
        <v>72</v>
      </c>
      <c r="E88" s="118">
        <v>44202</v>
      </c>
      <c r="F88" s="118">
        <v>540</v>
      </c>
      <c r="G88" s="119" t="s">
        <v>203</v>
      </c>
      <c r="H88" s="119" t="s">
        <v>223</v>
      </c>
      <c r="I88" s="118">
        <v>921</v>
      </c>
      <c r="J88" s="120">
        <f>прил3!I59</f>
        <v>21.79</v>
      </c>
      <c r="K88" s="120">
        <f>прил2!K50</f>
        <v>0.3</v>
      </c>
      <c r="L88" s="120">
        <f>прил2!L50</f>
        <v>0.3</v>
      </c>
    </row>
    <row r="89" spans="1:12" ht="15">
      <c r="A89" s="112" t="s">
        <v>280</v>
      </c>
      <c r="B89" s="112">
        <v>89</v>
      </c>
      <c r="C89" s="112">
        <v>1</v>
      </c>
      <c r="D89" s="115" t="s">
        <v>72</v>
      </c>
      <c r="E89" s="108">
        <v>41180</v>
      </c>
      <c r="F89" s="108">
        <v>800</v>
      </c>
      <c r="G89" s="108"/>
      <c r="H89" s="108"/>
      <c r="I89" s="108"/>
      <c r="J89" s="122">
        <f aca="true" t="shared" si="8" ref="J89:L90">J90</f>
        <v>1</v>
      </c>
      <c r="K89" s="122">
        <f t="shared" si="8"/>
        <v>0</v>
      </c>
      <c r="L89" s="122">
        <f t="shared" si="8"/>
        <v>0</v>
      </c>
    </row>
    <row r="90" spans="1:12" ht="15">
      <c r="A90" s="112" t="s">
        <v>117</v>
      </c>
      <c r="B90" s="112">
        <v>89</v>
      </c>
      <c r="C90" s="112">
        <v>1</v>
      </c>
      <c r="D90" s="115" t="s">
        <v>72</v>
      </c>
      <c r="E90" s="112">
        <v>41180</v>
      </c>
      <c r="F90" s="112">
        <v>870</v>
      </c>
      <c r="G90" s="115"/>
      <c r="H90" s="115"/>
      <c r="I90" s="112"/>
      <c r="J90" s="116">
        <f t="shared" si="8"/>
        <v>1</v>
      </c>
      <c r="K90" s="116">
        <f t="shared" si="8"/>
        <v>0</v>
      </c>
      <c r="L90" s="116">
        <f t="shared" si="8"/>
        <v>0</v>
      </c>
    </row>
    <row r="91" spans="1:12" ht="45">
      <c r="A91" s="112" t="s">
        <v>329</v>
      </c>
      <c r="B91" s="112">
        <v>89</v>
      </c>
      <c r="C91" s="112">
        <v>1</v>
      </c>
      <c r="D91" s="115" t="s">
        <v>72</v>
      </c>
      <c r="E91" s="112">
        <v>41180</v>
      </c>
      <c r="F91" s="112">
        <v>870</v>
      </c>
      <c r="G91" s="115" t="s">
        <v>203</v>
      </c>
      <c r="H91" s="115" t="s">
        <v>142</v>
      </c>
      <c r="I91" s="112"/>
      <c r="J91" s="116">
        <f>J92</f>
        <v>1</v>
      </c>
      <c r="K91" s="116">
        <f t="shared" si="7"/>
        <v>0</v>
      </c>
      <c r="L91" s="116">
        <f t="shared" si="7"/>
        <v>0</v>
      </c>
    </row>
    <row r="92" spans="1:12" ht="15">
      <c r="A92" s="118" t="s">
        <v>328</v>
      </c>
      <c r="B92" s="118">
        <v>89</v>
      </c>
      <c r="C92" s="118">
        <v>1</v>
      </c>
      <c r="D92" s="119" t="s">
        <v>72</v>
      </c>
      <c r="E92" s="118">
        <v>41180</v>
      </c>
      <c r="F92" s="118">
        <v>870</v>
      </c>
      <c r="G92" s="119" t="s">
        <v>203</v>
      </c>
      <c r="H92" s="119" t="s">
        <v>142</v>
      </c>
      <c r="I92" s="118">
        <v>921</v>
      </c>
      <c r="J92" s="120">
        <f>прил3!I65</f>
        <v>1</v>
      </c>
      <c r="K92" s="120">
        <f>прил2!K62</f>
        <v>0</v>
      </c>
      <c r="L92" s="120">
        <f>прил2!L62</f>
        <v>0</v>
      </c>
    </row>
    <row r="93" spans="1:12" ht="15">
      <c r="A93" s="112" t="s">
        <v>144</v>
      </c>
      <c r="B93" s="112">
        <v>89</v>
      </c>
      <c r="C93" s="112">
        <v>1</v>
      </c>
      <c r="D93" s="115" t="s">
        <v>72</v>
      </c>
      <c r="E93" s="108">
        <v>41210</v>
      </c>
      <c r="F93" s="108"/>
      <c r="G93" s="108"/>
      <c r="H93" s="108"/>
      <c r="I93" s="108"/>
      <c r="J93" s="114">
        <f>J94</f>
        <v>1.6</v>
      </c>
      <c r="K93" s="114">
        <f>K94</f>
        <v>0</v>
      </c>
      <c r="L93" s="114">
        <f>L94</f>
        <v>0</v>
      </c>
    </row>
    <row r="94" spans="1:12" ht="15">
      <c r="A94" s="112" t="s">
        <v>164</v>
      </c>
      <c r="B94" s="112">
        <v>89</v>
      </c>
      <c r="C94" s="112">
        <v>1</v>
      </c>
      <c r="D94" s="115" t="s">
        <v>72</v>
      </c>
      <c r="E94" s="112">
        <v>41210</v>
      </c>
      <c r="F94" s="112">
        <v>240</v>
      </c>
      <c r="G94" s="112"/>
      <c r="H94" s="112"/>
      <c r="I94" s="112"/>
      <c r="J94" s="116">
        <f>J95</f>
        <v>1.6</v>
      </c>
      <c r="K94" s="116">
        <f aca="true" t="shared" si="9" ref="J94:L103">K95</f>
        <v>0</v>
      </c>
      <c r="L94" s="116">
        <f t="shared" si="9"/>
        <v>0</v>
      </c>
    </row>
    <row r="95" spans="1:12" ht="30">
      <c r="A95" s="112" t="s">
        <v>208</v>
      </c>
      <c r="B95" s="112">
        <v>89</v>
      </c>
      <c r="C95" s="112">
        <v>1</v>
      </c>
      <c r="D95" s="115" t="s">
        <v>72</v>
      </c>
      <c r="E95" s="112">
        <v>41210</v>
      </c>
      <c r="F95" s="112">
        <v>240</v>
      </c>
      <c r="G95" s="112"/>
      <c r="H95" s="112"/>
      <c r="I95" s="112"/>
      <c r="J95" s="116">
        <f>J96</f>
        <v>1.6</v>
      </c>
      <c r="K95" s="116">
        <f t="shared" si="9"/>
        <v>0</v>
      </c>
      <c r="L95" s="116">
        <f t="shared" si="9"/>
        <v>0</v>
      </c>
    </row>
    <row r="96" spans="1:12" ht="15">
      <c r="A96" s="112" t="s">
        <v>144</v>
      </c>
      <c r="B96" s="112">
        <v>89</v>
      </c>
      <c r="C96" s="112">
        <v>1</v>
      </c>
      <c r="D96" s="115" t="s">
        <v>72</v>
      </c>
      <c r="E96" s="112">
        <v>41210</v>
      </c>
      <c r="F96" s="112">
        <v>244</v>
      </c>
      <c r="G96" s="115" t="s">
        <v>203</v>
      </c>
      <c r="H96" s="117"/>
      <c r="I96" s="117"/>
      <c r="J96" s="116">
        <f t="shared" si="9"/>
        <v>1.6</v>
      </c>
      <c r="K96" s="116">
        <f t="shared" si="9"/>
        <v>0</v>
      </c>
      <c r="L96" s="116">
        <f t="shared" si="9"/>
        <v>0</v>
      </c>
    </row>
    <row r="97" spans="1:12" ht="45">
      <c r="A97" s="112" t="s">
        <v>31</v>
      </c>
      <c r="B97" s="112">
        <v>89</v>
      </c>
      <c r="C97" s="112">
        <v>1</v>
      </c>
      <c r="D97" s="115" t="s">
        <v>72</v>
      </c>
      <c r="E97" s="112">
        <v>41210</v>
      </c>
      <c r="F97" s="112">
        <v>244</v>
      </c>
      <c r="G97" s="115" t="s">
        <v>203</v>
      </c>
      <c r="H97" s="115" t="s">
        <v>175</v>
      </c>
      <c r="I97" s="112"/>
      <c r="J97" s="116">
        <f>J98</f>
        <v>1.6</v>
      </c>
      <c r="K97" s="116">
        <f t="shared" si="9"/>
        <v>0</v>
      </c>
      <c r="L97" s="116">
        <f t="shared" si="9"/>
        <v>0</v>
      </c>
    </row>
    <row r="98" spans="1:12" ht="15">
      <c r="A98" s="118" t="s">
        <v>328</v>
      </c>
      <c r="B98" s="118">
        <v>89</v>
      </c>
      <c r="C98" s="118">
        <v>1</v>
      </c>
      <c r="D98" s="119" t="s">
        <v>72</v>
      </c>
      <c r="E98" s="118">
        <v>41210</v>
      </c>
      <c r="F98" s="118">
        <v>244</v>
      </c>
      <c r="G98" s="119" t="s">
        <v>203</v>
      </c>
      <c r="H98" s="119" t="s">
        <v>175</v>
      </c>
      <c r="I98" s="118">
        <v>921</v>
      </c>
      <c r="J98" s="120">
        <f>прил3!I75</f>
        <v>1.6</v>
      </c>
      <c r="K98" s="120"/>
      <c r="L98" s="120"/>
    </row>
    <row r="99" spans="1:12" ht="30">
      <c r="A99" s="112" t="s">
        <v>281</v>
      </c>
      <c r="B99" s="112">
        <v>89</v>
      </c>
      <c r="C99" s="112">
        <v>1</v>
      </c>
      <c r="D99" s="115" t="s">
        <v>72</v>
      </c>
      <c r="E99" s="108">
        <v>42300</v>
      </c>
      <c r="F99" s="108"/>
      <c r="G99" s="108"/>
      <c r="H99" s="108"/>
      <c r="I99" s="108"/>
      <c r="J99" s="114">
        <f>J100</f>
        <v>30</v>
      </c>
      <c r="K99" s="114">
        <f>K100</f>
        <v>0</v>
      </c>
      <c r="L99" s="114">
        <f>L100</f>
        <v>0</v>
      </c>
    </row>
    <row r="100" spans="1:12" ht="30">
      <c r="A100" s="112" t="s">
        <v>276</v>
      </c>
      <c r="B100" s="112">
        <v>89</v>
      </c>
      <c r="C100" s="112">
        <v>1</v>
      </c>
      <c r="D100" s="115" t="s">
        <v>72</v>
      </c>
      <c r="E100" s="112">
        <v>42300</v>
      </c>
      <c r="F100" s="112">
        <v>200</v>
      </c>
      <c r="G100" s="112"/>
      <c r="H100" s="112"/>
      <c r="I100" s="112"/>
      <c r="J100" s="116">
        <f>J101</f>
        <v>30</v>
      </c>
      <c r="K100" s="116">
        <f t="shared" si="9"/>
        <v>0</v>
      </c>
      <c r="L100" s="116">
        <f t="shared" si="9"/>
        <v>0</v>
      </c>
    </row>
    <row r="101" spans="1:12" ht="30">
      <c r="A101" s="112" t="s">
        <v>161</v>
      </c>
      <c r="B101" s="112">
        <v>89</v>
      </c>
      <c r="C101" s="112">
        <v>1</v>
      </c>
      <c r="D101" s="115" t="s">
        <v>72</v>
      </c>
      <c r="E101" s="112">
        <v>42300</v>
      </c>
      <c r="F101" s="112">
        <v>240</v>
      </c>
      <c r="G101" s="112"/>
      <c r="H101" s="112"/>
      <c r="I101" s="112"/>
      <c r="J101" s="116">
        <f>J102</f>
        <v>30</v>
      </c>
      <c r="K101" s="116">
        <f t="shared" si="9"/>
        <v>0</v>
      </c>
      <c r="L101" s="116">
        <f t="shared" si="9"/>
        <v>0</v>
      </c>
    </row>
    <row r="102" spans="1:12" ht="15">
      <c r="A102" s="112" t="s">
        <v>220</v>
      </c>
      <c r="B102" s="112">
        <v>89</v>
      </c>
      <c r="C102" s="112">
        <v>1</v>
      </c>
      <c r="D102" s="115" t="s">
        <v>72</v>
      </c>
      <c r="E102" s="112">
        <v>42370</v>
      </c>
      <c r="F102" s="112">
        <v>240</v>
      </c>
      <c r="G102" s="115" t="s">
        <v>203</v>
      </c>
      <c r="H102" s="117"/>
      <c r="I102" s="117"/>
      <c r="J102" s="116">
        <f t="shared" si="9"/>
        <v>30</v>
      </c>
      <c r="K102" s="116">
        <f t="shared" si="9"/>
        <v>0</v>
      </c>
      <c r="L102" s="116">
        <f t="shared" si="9"/>
        <v>0</v>
      </c>
    </row>
    <row r="103" spans="1:12" ht="15">
      <c r="A103" s="112" t="s">
        <v>144</v>
      </c>
      <c r="B103" s="112">
        <v>89</v>
      </c>
      <c r="C103" s="112">
        <v>1</v>
      </c>
      <c r="D103" s="115" t="s">
        <v>72</v>
      </c>
      <c r="E103" s="112">
        <v>42370</v>
      </c>
      <c r="F103" s="112">
        <v>240</v>
      </c>
      <c r="G103" s="115" t="s">
        <v>203</v>
      </c>
      <c r="H103" s="115" t="s">
        <v>175</v>
      </c>
      <c r="I103" s="112"/>
      <c r="J103" s="116">
        <f>J104</f>
        <v>30</v>
      </c>
      <c r="K103" s="116">
        <f t="shared" si="9"/>
        <v>0</v>
      </c>
      <c r="L103" s="116">
        <f t="shared" si="9"/>
        <v>0</v>
      </c>
    </row>
    <row r="104" spans="1:12" ht="15">
      <c r="A104" s="118" t="s">
        <v>328</v>
      </c>
      <c r="B104" s="118">
        <v>89</v>
      </c>
      <c r="C104" s="118">
        <v>1</v>
      </c>
      <c r="D104" s="119" t="s">
        <v>72</v>
      </c>
      <c r="E104" s="118">
        <v>42370</v>
      </c>
      <c r="F104" s="118">
        <v>244</v>
      </c>
      <c r="G104" s="119" t="s">
        <v>203</v>
      </c>
      <c r="H104" s="119" t="s">
        <v>175</v>
      </c>
      <c r="I104" s="118">
        <v>921</v>
      </c>
      <c r="J104" s="120">
        <f>прил3!I78</f>
        <v>30</v>
      </c>
      <c r="K104" s="120"/>
      <c r="L104" s="120"/>
    </row>
    <row r="105" spans="1:12" ht="30">
      <c r="A105" s="112" t="s">
        <v>281</v>
      </c>
      <c r="B105" s="112">
        <v>89</v>
      </c>
      <c r="C105" s="112">
        <v>1</v>
      </c>
      <c r="D105" s="115" t="s">
        <v>72</v>
      </c>
      <c r="E105" s="108">
        <v>51180</v>
      </c>
      <c r="F105" s="108"/>
      <c r="G105" s="108"/>
      <c r="H105" s="108"/>
      <c r="I105" s="108"/>
      <c r="J105" s="114">
        <f>J106+J111</f>
        <v>95.3</v>
      </c>
      <c r="K105" s="114">
        <f>K106+K111</f>
        <v>92.8</v>
      </c>
      <c r="L105" s="114">
        <f>L106+L111</f>
        <v>96</v>
      </c>
    </row>
    <row r="106" spans="1:12" ht="60">
      <c r="A106" s="112" t="s">
        <v>274</v>
      </c>
      <c r="B106" s="112">
        <v>89</v>
      </c>
      <c r="C106" s="112">
        <v>1</v>
      </c>
      <c r="D106" s="115" t="s">
        <v>72</v>
      </c>
      <c r="E106" s="112">
        <v>51180</v>
      </c>
      <c r="F106" s="112">
        <v>100</v>
      </c>
      <c r="G106" s="112"/>
      <c r="H106" s="112"/>
      <c r="I106" s="112"/>
      <c r="J106" s="116">
        <f aca="true" t="shared" si="10" ref="J106:L114">J107</f>
        <v>90.7</v>
      </c>
      <c r="K106" s="116">
        <f t="shared" si="10"/>
        <v>88.2</v>
      </c>
      <c r="L106" s="116">
        <f t="shared" si="10"/>
        <v>89.6</v>
      </c>
    </row>
    <row r="107" spans="1:12" ht="30">
      <c r="A107" s="112" t="s">
        <v>160</v>
      </c>
      <c r="B107" s="112">
        <v>89</v>
      </c>
      <c r="C107" s="112">
        <v>1</v>
      </c>
      <c r="D107" s="115" t="s">
        <v>72</v>
      </c>
      <c r="E107" s="112">
        <v>51180</v>
      </c>
      <c r="F107" s="112">
        <v>120</v>
      </c>
      <c r="G107" s="112"/>
      <c r="H107" s="112"/>
      <c r="I107" s="112"/>
      <c r="J107" s="116">
        <f t="shared" si="10"/>
        <v>90.7</v>
      </c>
      <c r="K107" s="116">
        <f t="shared" si="10"/>
        <v>88.2</v>
      </c>
      <c r="L107" s="116">
        <f t="shared" si="10"/>
        <v>89.6</v>
      </c>
    </row>
    <row r="108" spans="1:12" ht="15">
      <c r="A108" s="112" t="s">
        <v>34</v>
      </c>
      <c r="B108" s="112">
        <v>89</v>
      </c>
      <c r="C108" s="112">
        <v>1</v>
      </c>
      <c r="D108" s="115" t="s">
        <v>72</v>
      </c>
      <c r="E108" s="112">
        <v>51180</v>
      </c>
      <c r="F108" s="112">
        <v>120</v>
      </c>
      <c r="G108" s="115" t="s">
        <v>147</v>
      </c>
      <c r="H108" s="117"/>
      <c r="I108" s="117"/>
      <c r="J108" s="116">
        <f t="shared" si="10"/>
        <v>90.7</v>
      </c>
      <c r="K108" s="116">
        <f t="shared" si="10"/>
        <v>88.2</v>
      </c>
      <c r="L108" s="116">
        <f t="shared" si="10"/>
        <v>89.6</v>
      </c>
    </row>
    <row r="109" spans="1:12" ht="15">
      <c r="A109" s="112" t="s">
        <v>37</v>
      </c>
      <c r="B109" s="112">
        <v>89</v>
      </c>
      <c r="C109" s="112">
        <v>1</v>
      </c>
      <c r="D109" s="115" t="s">
        <v>72</v>
      </c>
      <c r="E109" s="112">
        <v>51180</v>
      </c>
      <c r="F109" s="112">
        <v>120</v>
      </c>
      <c r="G109" s="115" t="s">
        <v>147</v>
      </c>
      <c r="H109" s="115" t="s">
        <v>146</v>
      </c>
      <c r="I109" s="112"/>
      <c r="J109" s="116">
        <f t="shared" si="10"/>
        <v>90.7</v>
      </c>
      <c r="K109" s="116">
        <f t="shared" si="10"/>
        <v>88.2</v>
      </c>
      <c r="L109" s="116">
        <f t="shared" si="10"/>
        <v>89.6</v>
      </c>
    </row>
    <row r="110" spans="1:12" ht="15">
      <c r="A110" s="118" t="s">
        <v>328</v>
      </c>
      <c r="B110" s="118">
        <v>89</v>
      </c>
      <c r="C110" s="118">
        <v>1</v>
      </c>
      <c r="D110" s="119" t="s">
        <v>72</v>
      </c>
      <c r="E110" s="118">
        <v>51180</v>
      </c>
      <c r="F110" s="118">
        <v>120</v>
      </c>
      <c r="G110" s="119" t="s">
        <v>147</v>
      </c>
      <c r="H110" s="119" t="s">
        <v>146</v>
      </c>
      <c r="I110" s="118">
        <v>921</v>
      </c>
      <c r="J110" s="120">
        <f>прил2!J97</f>
        <v>90.7</v>
      </c>
      <c r="K110" s="120">
        <f>прил2!K97</f>
        <v>88.2</v>
      </c>
      <c r="L110" s="120">
        <f>прил2!L97</f>
        <v>89.6</v>
      </c>
    </row>
    <row r="111" spans="1:12" ht="30">
      <c r="A111" s="112" t="s">
        <v>276</v>
      </c>
      <c r="B111" s="112">
        <v>89</v>
      </c>
      <c r="C111" s="112">
        <v>1</v>
      </c>
      <c r="D111" s="115" t="s">
        <v>72</v>
      </c>
      <c r="E111" s="112">
        <v>81180</v>
      </c>
      <c r="F111" s="112">
        <v>200</v>
      </c>
      <c r="G111" s="112"/>
      <c r="H111" s="112"/>
      <c r="I111" s="112"/>
      <c r="J111" s="116">
        <f>J112</f>
        <v>4.6</v>
      </c>
      <c r="K111" s="116">
        <f t="shared" si="10"/>
        <v>4.6</v>
      </c>
      <c r="L111" s="116">
        <f t="shared" si="10"/>
        <v>6.4</v>
      </c>
    </row>
    <row r="112" spans="1:12" ht="30">
      <c r="A112" s="112" t="s">
        <v>161</v>
      </c>
      <c r="B112" s="112">
        <v>89</v>
      </c>
      <c r="C112" s="112">
        <v>1</v>
      </c>
      <c r="D112" s="115" t="s">
        <v>72</v>
      </c>
      <c r="E112" s="112">
        <v>51180</v>
      </c>
      <c r="F112" s="112">
        <v>240</v>
      </c>
      <c r="G112" s="112"/>
      <c r="H112" s="112"/>
      <c r="I112" s="112"/>
      <c r="J112" s="116">
        <f>J113</f>
        <v>4.6</v>
      </c>
      <c r="K112" s="116">
        <f t="shared" si="10"/>
        <v>4.6</v>
      </c>
      <c r="L112" s="116">
        <f t="shared" si="10"/>
        <v>6.4</v>
      </c>
    </row>
    <row r="113" spans="1:12" ht="15">
      <c r="A113" s="112" t="s">
        <v>34</v>
      </c>
      <c r="B113" s="112">
        <v>89</v>
      </c>
      <c r="C113" s="112">
        <v>1</v>
      </c>
      <c r="D113" s="115" t="s">
        <v>72</v>
      </c>
      <c r="E113" s="112">
        <v>51180</v>
      </c>
      <c r="F113" s="112">
        <v>240</v>
      </c>
      <c r="G113" s="115" t="s">
        <v>147</v>
      </c>
      <c r="H113" s="117"/>
      <c r="I113" s="117"/>
      <c r="J113" s="116">
        <f t="shared" si="10"/>
        <v>4.6</v>
      </c>
      <c r="K113" s="116">
        <f t="shared" si="10"/>
        <v>4.6</v>
      </c>
      <c r="L113" s="116">
        <f t="shared" si="10"/>
        <v>6.4</v>
      </c>
    </row>
    <row r="114" spans="1:12" ht="15">
      <c r="A114" s="112" t="s">
        <v>37</v>
      </c>
      <c r="B114" s="112">
        <v>89</v>
      </c>
      <c r="C114" s="112">
        <v>1</v>
      </c>
      <c r="D114" s="115" t="s">
        <v>72</v>
      </c>
      <c r="E114" s="112">
        <v>51180</v>
      </c>
      <c r="F114" s="112">
        <v>240</v>
      </c>
      <c r="G114" s="115" t="s">
        <v>147</v>
      </c>
      <c r="H114" s="115" t="s">
        <v>146</v>
      </c>
      <c r="I114" s="112"/>
      <c r="J114" s="116">
        <f t="shared" si="10"/>
        <v>4.6</v>
      </c>
      <c r="K114" s="116">
        <f t="shared" si="10"/>
        <v>4.6</v>
      </c>
      <c r="L114" s="116">
        <f t="shared" si="10"/>
        <v>6.4</v>
      </c>
    </row>
    <row r="115" spans="1:12" ht="15">
      <c r="A115" s="118" t="s">
        <v>328</v>
      </c>
      <c r="B115" s="118">
        <v>89</v>
      </c>
      <c r="C115" s="118">
        <v>1</v>
      </c>
      <c r="D115" s="119" t="s">
        <v>72</v>
      </c>
      <c r="E115" s="118">
        <v>51180</v>
      </c>
      <c r="F115" s="118">
        <v>240</v>
      </c>
      <c r="G115" s="119" t="s">
        <v>147</v>
      </c>
      <c r="H115" s="119" t="s">
        <v>146</v>
      </c>
      <c r="I115" s="118">
        <v>921</v>
      </c>
      <c r="J115" s="120">
        <f>прил2!J99</f>
        <v>4.6</v>
      </c>
      <c r="K115" s="120">
        <f>прил2!K99</f>
        <v>4.6</v>
      </c>
      <c r="L115" s="120">
        <f>прил2!L99</f>
        <v>6.4</v>
      </c>
    </row>
    <row r="116" spans="1:12" ht="30">
      <c r="A116" s="130" t="s">
        <v>186</v>
      </c>
      <c r="B116" s="131" t="s">
        <v>6</v>
      </c>
      <c r="C116" s="131" t="s">
        <v>205</v>
      </c>
      <c r="D116" s="131" t="s">
        <v>72</v>
      </c>
      <c r="E116" s="132">
        <v>80100</v>
      </c>
      <c r="F116" s="132"/>
      <c r="G116" s="132"/>
      <c r="H116" s="132"/>
      <c r="I116" s="132"/>
      <c r="J116" s="133">
        <f>J117</f>
        <v>0</v>
      </c>
      <c r="K116" s="133">
        <f>K117</f>
        <v>0</v>
      </c>
      <c r="L116" s="133">
        <f>L117</f>
        <v>0</v>
      </c>
    </row>
    <row r="117" spans="1:12" ht="30">
      <c r="A117" s="134" t="s">
        <v>230</v>
      </c>
      <c r="B117" s="135" t="s">
        <v>6</v>
      </c>
      <c r="C117" s="135" t="s">
        <v>205</v>
      </c>
      <c r="D117" s="135" t="s">
        <v>72</v>
      </c>
      <c r="E117" s="136">
        <v>80190</v>
      </c>
      <c r="F117" s="136">
        <v>200</v>
      </c>
      <c r="G117" s="136"/>
      <c r="H117" s="136"/>
      <c r="I117" s="136"/>
      <c r="J117" s="137">
        <f aca="true" t="shared" si="11" ref="J117:L119">J118</f>
        <v>0</v>
      </c>
      <c r="K117" s="137">
        <f t="shared" si="11"/>
        <v>0</v>
      </c>
      <c r="L117" s="138">
        <f t="shared" si="11"/>
        <v>0</v>
      </c>
    </row>
    <row r="118" spans="1:12" ht="15">
      <c r="A118" s="134" t="s">
        <v>313</v>
      </c>
      <c r="B118" s="135" t="s">
        <v>6</v>
      </c>
      <c r="C118" s="135" t="s">
        <v>205</v>
      </c>
      <c r="D118" s="135" t="s">
        <v>72</v>
      </c>
      <c r="E118" s="136">
        <v>80190</v>
      </c>
      <c r="F118" s="136">
        <v>240</v>
      </c>
      <c r="G118" s="139" t="s">
        <v>146</v>
      </c>
      <c r="H118" s="139"/>
      <c r="I118" s="139"/>
      <c r="J118" s="137">
        <f t="shared" si="11"/>
        <v>0</v>
      </c>
      <c r="K118" s="137">
        <f t="shared" si="11"/>
        <v>0</v>
      </c>
      <c r="L118" s="138">
        <f t="shared" si="11"/>
        <v>0</v>
      </c>
    </row>
    <row r="119" spans="1:12" ht="30">
      <c r="A119" s="134" t="s">
        <v>152</v>
      </c>
      <c r="B119" s="135" t="s">
        <v>6</v>
      </c>
      <c r="C119" s="135" t="s">
        <v>205</v>
      </c>
      <c r="D119" s="135" t="s">
        <v>72</v>
      </c>
      <c r="E119" s="136">
        <v>80190</v>
      </c>
      <c r="F119" s="136">
        <v>240</v>
      </c>
      <c r="G119" s="139" t="s">
        <v>146</v>
      </c>
      <c r="H119" s="139" t="s">
        <v>119</v>
      </c>
      <c r="I119" s="139"/>
      <c r="J119" s="137">
        <f>прил2!J106</f>
        <v>0</v>
      </c>
      <c r="K119" s="137">
        <f t="shared" si="11"/>
        <v>0</v>
      </c>
      <c r="L119" s="138">
        <f t="shared" si="11"/>
        <v>0</v>
      </c>
    </row>
    <row r="120" spans="1:12" ht="15">
      <c r="A120" s="140" t="s">
        <v>328</v>
      </c>
      <c r="B120" s="141" t="s">
        <v>6</v>
      </c>
      <c r="C120" s="141" t="s">
        <v>205</v>
      </c>
      <c r="D120" s="141" t="s">
        <v>72</v>
      </c>
      <c r="E120" s="142">
        <v>80190</v>
      </c>
      <c r="F120" s="142">
        <v>240</v>
      </c>
      <c r="G120" s="143" t="s">
        <v>146</v>
      </c>
      <c r="H120" s="143" t="s">
        <v>119</v>
      </c>
      <c r="I120" s="143">
        <v>921</v>
      </c>
      <c r="J120" s="144"/>
      <c r="K120" s="144">
        <f>'[2]прил5'!K90</f>
        <v>0</v>
      </c>
      <c r="L120" s="145">
        <f>'[2]прил5'!L90</f>
        <v>0</v>
      </c>
    </row>
    <row r="121" spans="1:12" ht="30">
      <c r="A121" s="130" t="s">
        <v>186</v>
      </c>
      <c r="B121" s="131" t="s">
        <v>6</v>
      </c>
      <c r="C121" s="131" t="s">
        <v>205</v>
      </c>
      <c r="D121" s="131" t="s">
        <v>72</v>
      </c>
      <c r="E121" s="132" t="s">
        <v>171</v>
      </c>
      <c r="F121" s="132"/>
      <c r="G121" s="132"/>
      <c r="H121" s="132"/>
      <c r="I121" s="132"/>
      <c r="J121" s="133">
        <f>J122</f>
        <v>0</v>
      </c>
      <c r="K121" s="133">
        <f>K122</f>
        <v>0</v>
      </c>
      <c r="L121" s="133">
        <f>L122</f>
        <v>0</v>
      </c>
    </row>
    <row r="122" spans="1:12" ht="30">
      <c r="A122" s="134" t="s">
        <v>230</v>
      </c>
      <c r="B122" s="135" t="s">
        <v>6</v>
      </c>
      <c r="C122" s="135" t="s">
        <v>205</v>
      </c>
      <c r="D122" s="135" t="s">
        <v>72</v>
      </c>
      <c r="E122" s="136">
        <v>42130</v>
      </c>
      <c r="F122" s="136">
        <v>200</v>
      </c>
      <c r="G122" s="136"/>
      <c r="H122" s="136"/>
      <c r="I122" s="136"/>
      <c r="J122" s="137">
        <f aca="true" t="shared" si="12" ref="J122:L124">J123</f>
        <v>0</v>
      </c>
      <c r="K122" s="137">
        <f t="shared" si="12"/>
        <v>0</v>
      </c>
      <c r="L122" s="138">
        <f t="shared" si="12"/>
        <v>0</v>
      </c>
    </row>
    <row r="123" spans="1:12" ht="15">
      <c r="A123" s="134" t="s">
        <v>313</v>
      </c>
      <c r="B123" s="135" t="s">
        <v>6</v>
      </c>
      <c r="C123" s="135" t="s">
        <v>205</v>
      </c>
      <c r="D123" s="135" t="s">
        <v>72</v>
      </c>
      <c r="E123" s="136">
        <v>42130</v>
      </c>
      <c r="F123" s="136">
        <v>240</v>
      </c>
      <c r="G123" s="139" t="s">
        <v>146</v>
      </c>
      <c r="H123" s="139"/>
      <c r="I123" s="139"/>
      <c r="J123" s="137">
        <f t="shared" si="12"/>
        <v>0</v>
      </c>
      <c r="K123" s="137">
        <f t="shared" si="12"/>
        <v>0</v>
      </c>
      <c r="L123" s="138">
        <f t="shared" si="12"/>
        <v>0</v>
      </c>
    </row>
    <row r="124" spans="1:12" ht="30">
      <c r="A124" s="134" t="s">
        <v>152</v>
      </c>
      <c r="B124" s="135" t="s">
        <v>6</v>
      </c>
      <c r="C124" s="135" t="s">
        <v>205</v>
      </c>
      <c r="D124" s="135" t="s">
        <v>72</v>
      </c>
      <c r="E124" s="136">
        <v>42130</v>
      </c>
      <c r="F124" s="136">
        <v>240</v>
      </c>
      <c r="G124" s="139" t="s">
        <v>146</v>
      </c>
      <c r="H124" s="139" t="s">
        <v>148</v>
      </c>
      <c r="I124" s="139"/>
      <c r="J124" s="137">
        <f t="shared" si="12"/>
        <v>0</v>
      </c>
      <c r="K124" s="137">
        <f t="shared" si="12"/>
        <v>0</v>
      </c>
      <c r="L124" s="138">
        <f t="shared" si="12"/>
        <v>0</v>
      </c>
    </row>
    <row r="125" spans="1:12" ht="15">
      <c r="A125" s="140" t="s">
        <v>328</v>
      </c>
      <c r="B125" s="141" t="s">
        <v>6</v>
      </c>
      <c r="C125" s="141" t="s">
        <v>205</v>
      </c>
      <c r="D125" s="141" t="s">
        <v>72</v>
      </c>
      <c r="E125" s="142">
        <v>42130</v>
      </c>
      <c r="F125" s="142">
        <v>240</v>
      </c>
      <c r="G125" s="143" t="s">
        <v>146</v>
      </c>
      <c r="H125" s="143" t="s">
        <v>148</v>
      </c>
      <c r="I125" s="143">
        <v>921</v>
      </c>
      <c r="J125" s="144"/>
      <c r="K125" s="144">
        <f>'[2]прил5'!K95</f>
        <v>0</v>
      </c>
      <c r="L125" s="145">
        <f>'[2]прил5'!L95</f>
        <v>0</v>
      </c>
    </row>
    <row r="126" spans="1:12" ht="30">
      <c r="A126" s="112" t="s">
        <v>276</v>
      </c>
      <c r="B126" s="112">
        <v>89</v>
      </c>
      <c r="C126" s="112">
        <v>1</v>
      </c>
      <c r="D126" s="115" t="s">
        <v>72</v>
      </c>
      <c r="E126" s="123">
        <v>44102</v>
      </c>
      <c r="F126" s="123">
        <v>200</v>
      </c>
      <c r="G126" s="123"/>
      <c r="H126" s="123"/>
      <c r="I126" s="123"/>
      <c r="J126" s="124">
        <f aca="true" t="shared" si="13" ref="J126:L129">J127</f>
        <v>543.944</v>
      </c>
      <c r="K126" s="124">
        <f t="shared" si="13"/>
        <v>184</v>
      </c>
      <c r="L126" s="124">
        <f t="shared" si="13"/>
        <v>184</v>
      </c>
    </row>
    <row r="127" spans="1:12" ht="30">
      <c r="A127" s="112" t="s">
        <v>161</v>
      </c>
      <c r="B127" s="112">
        <v>89</v>
      </c>
      <c r="C127" s="112">
        <v>1</v>
      </c>
      <c r="D127" s="115" t="s">
        <v>72</v>
      </c>
      <c r="E127" s="112">
        <v>44102</v>
      </c>
      <c r="F127" s="112">
        <v>240</v>
      </c>
      <c r="G127" s="112"/>
      <c r="H127" s="112"/>
      <c r="I127" s="112"/>
      <c r="J127" s="116">
        <f t="shared" si="13"/>
        <v>543.944</v>
      </c>
      <c r="K127" s="116">
        <f t="shared" si="13"/>
        <v>184</v>
      </c>
      <c r="L127" s="116">
        <f t="shared" si="13"/>
        <v>184</v>
      </c>
    </row>
    <row r="128" spans="1:12" ht="150">
      <c r="A128" s="112" t="s">
        <v>77</v>
      </c>
      <c r="B128" s="112">
        <v>89</v>
      </c>
      <c r="C128" s="112">
        <v>1</v>
      </c>
      <c r="D128" s="115" t="s">
        <v>72</v>
      </c>
      <c r="E128" s="112">
        <v>44102</v>
      </c>
      <c r="F128" s="112">
        <v>240</v>
      </c>
      <c r="G128" s="115" t="s">
        <v>204</v>
      </c>
      <c r="H128" s="115"/>
      <c r="I128" s="117"/>
      <c r="J128" s="116">
        <f t="shared" si="13"/>
        <v>543.944</v>
      </c>
      <c r="K128" s="116">
        <f t="shared" si="13"/>
        <v>184</v>
      </c>
      <c r="L128" s="116">
        <f t="shared" si="13"/>
        <v>184</v>
      </c>
    </row>
    <row r="129" spans="1:12" ht="15">
      <c r="A129" s="112" t="s">
        <v>110</v>
      </c>
      <c r="B129" s="112">
        <v>89</v>
      </c>
      <c r="C129" s="112">
        <v>1</v>
      </c>
      <c r="D129" s="115" t="s">
        <v>72</v>
      </c>
      <c r="E129" s="112">
        <v>44102</v>
      </c>
      <c r="F129" s="112">
        <v>240</v>
      </c>
      <c r="G129" s="115" t="s">
        <v>204</v>
      </c>
      <c r="H129" s="115" t="s">
        <v>119</v>
      </c>
      <c r="I129" s="112"/>
      <c r="J129" s="116">
        <f t="shared" si="13"/>
        <v>543.944</v>
      </c>
      <c r="K129" s="116">
        <f t="shared" si="13"/>
        <v>184</v>
      </c>
      <c r="L129" s="116">
        <f t="shared" si="13"/>
        <v>184</v>
      </c>
    </row>
    <row r="130" spans="1:12" ht="15">
      <c r="A130" s="118" t="s">
        <v>328</v>
      </c>
      <c r="B130" s="118">
        <v>89</v>
      </c>
      <c r="C130" s="118">
        <v>1</v>
      </c>
      <c r="D130" s="119" t="s">
        <v>72</v>
      </c>
      <c r="E130" s="118">
        <v>44102</v>
      </c>
      <c r="F130" s="118">
        <v>240</v>
      </c>
      <c r="G130" s="119" t="s">
        <v>204</v>
      </c>
      <c r="H130" s="119" t="s">
        <v>119</v>
      </c>
      <c r="I130" s="118">
        <v>921</v>
      </c>
      <c r="J130" s="120">
        <f>прил2!J123</f>
        <v>543.944</v>
      </c>
      <c r="K130" s="120">
        <f>прил2!K123</f>
        <v>184</v>
      </c>
      <c r="L130" s="120">
        <f>прил2!L123</f>
        <v>184</v>
      </c>
    </row>
    <row r="131" spans="1:12" ht="30">
      <c r="A131" s="112" t="s">
        <v>276</v>
      </c>
      <c r="B131" s="112">
        <v>89</v>
      </c>
      <c r="C131" s="112">
        <v>1</v>
      </c>
      <c r="D131" s="115" t="s">
        <v>72</v>
      </c>
      <c r="E131" s="125">
        <v>42020</v>
      </c>
      <c r="F131" s="125">
        <v>200</v>
      </c>
      <c r="G131" s="125"/>
      <c r="H131" s="125"/>
      <c r="I131" s="125"/>
      <c r="J131" s="122">
        <f>J132</f>
        <v>138.1</v>
      </c>
      <c r="K131" s="122">
        <f>K132</f>
        <v>0</v>
      </c>
      <c r="L131" s="122">
        <f>L132</f>
        <v>0</v>
      </c>
    </row>
    <row r="132" spans="1:12" ht="30">
      <c r="A132" s="112" t="s">
        <v>276</v>
      </c>
      <c r="B132" s="112">
        <v>89</v>
      </c>
      <c r="C132" s="112">
        <v>1</v>
      </c>
      <c r="D132" s="115" t="s">
        <v>72</v>
      </c>
      <c r="E132" s="112">
        <v>42020</v>
      </c>
      <c r="F132" s="112">
        <v>240</v>
      </c>
      <c r="G132" s="112"/>
      <c r="H132" s="112"/>
      <c r="I132" s="112"/>
      <c r="J132" s="116">
        <f>J133</f>
        <v>138.1</v>
      </c>
      <c r="K132" s="116">
        <f aca="true" t="shared" si="14" ref="J132:L139">K133</f>
        <v>0</v>
      </c>
      <c r="L132" s="116">
        <f t="shared" si="14"/>
        <v>0</v>
      </c>
    </row>
    <row r="133" spans="1:12" ht="30">
      <c r="A133" s="112" t="s">
        <v>161</v>
      </c>
      <c r="B133" s="112">
        <v>89</v>
      </c>
      <c r="C133" s="112">
        <v>1</v>
      </c>
      <c r="D133" s="115" t="s">
        <v>72</v>
      </c>
      <c r="E133" s="112">
        <v>42020</v>
      </c>
      <c r="F133" s="112">
        <v>240</v>
      </c>
      <c r="G133" s="115" t="s">
        <v>149</v>
      </c>
      <c r="H133" s="117"/>
      <c r="I133" s="117"/>
      <c r="J133" s="116">
        <f t="shared" si="14"/>
        <v>138.1</v>
      </c>
      <c r="K133" s="116">
        <f t="shared" si="14"/>
        <v>0</v>
      </c>
      <c r="L133" s="116">
        <f t="shared" si="14"/>
        <v>0</v>
      </c>
    </row>
    <row r="134" spans="1:12" ht="15">
      <c r="A134" s="112" t="s">
        <v>211</v>
      </c>
      <c r="B134" s="112">
        <v>89</v>
      </c>
      <c r="C134" s="112">
        <v>1</v>
      </c>
      <c r="D134" s="115" t="s">
        <v>72</v>
      </c>
      <c r="E134" s="112">
        <v>42020</v>
      </c>
      <c r="F134" s="112">
        <v>240</v>
      </c>
      <c r="G134" s="115" t="s">
        <v>149</v>
      </c>
      <c r="H134" s="115" t="s">
        <v>147</v>
      </c>
      <c r="I134" s="112"/>
      <c r="J134" s="116">
        <f>J135</f>
        <v>138.1</v>
      </c>
      <c r="K134" s="116">
        <f t="shared" si="14"/>
        <v>0</v>
      </c>
      <c r="L134" s="116">
        <f t="shared" si="14"/>
        <v>0</v>
      </c>
    </row>
    <row r="135" spans="1:12" ht="15">
      <c r="A135" s="118" t="s">
        <v>328</v>
      </c>
      <c r="B135" s="118">
        <v>89</v>
      </c>
      <c r="C135" s="118">
        <v>1</v>
      </c>
      <c r="D135" s="119" t="s">
        <v>72</v>
      </c>
      <c r="E135" s="118">
        <v>42020</v>
      </c>
      <c r="F135" s="118">
        <v>240</v>
      </c>
      <c r="G135" s="119" t="s">
        <v>149</v>
      </c>
      <c r="H135" s="119" t="s">
        <v>147</v>
      </c>
      <c r="I135" s="118">
        <v>921</v>
      </c>
      <c r="J135" s="120">
        <f>прил2!J147</f>
        <v>138.1</v>
      </c>
      <c r="K135" s="120">
        <f>прил2!K124</f>
        <v>0</v>
      </c>
      <c r="L135" s="120">
        <f>прил2!L124</f>
        <v>0</v>
      </c>
    </row>
    <row r="136" spans="1:12" ht="30">
      <c r="A136" s="112" t="s">
        <v>276</v>
      </c>
      <c r="B136" s="112">
        <v>89</v>
      </c>
      <c r="C136" s="112">
        <v>1</v>
      </c>
      <c r="D136" s="115" t="s">
        <v>72</v>
      </c>
      <c r="E136" s="125">
        <v>43010</v>
      </c>
      <c r="F136" s="125">
        <v>200</v>
      </c>
      <c r="G136" s="125"/>
      <c r="H136" s="125"/>
      <c r="I136" s="125"/>
      <c r="J136" s="122">
        <f>J137</f>
        <v>170</v>
      </c>
      <c r="K136" s="122">
        <f>K137</f>
        <v>60</v>
      </c>
      <c r="L136" s="122">
        <f>L137</f>
        <v>60</v>
      </c>
    </row>
    <row r="137" spans="1:12" ht="30">
      <c r="A137" s="112" t="s">
        <v>276</v>
      </c>
      <c r="B137" s="112">
        <v>89</v>
      </c>
      <c r="C137" s="112">
        <v>1</v>
      </c>
      <c r="D137" s="115" t="s">
        <v>72</v>
      </c>
      <c r="E137" s="112">
        <v>43010</v>
      </c>
      <c r="F137" s="112">
        <v>240</v>
      </c>
      <c r="G137" s="112"/>
      <c r="H137" s="112"/>
      <c r="I137" s="112"/>
      <c r="J137" s="116">
        <f>J138</f>
        <v>170</v>
      </c>
      <c r="K137" s="116">
        <f t="shared" si="14"/>
        <v>60</v>
      </c>
      <c r="L137" s="116">
        <f t="shared" si="14"/>
        <v>60</v>
      </c>
    </row>
    <row r="138" spans="1:12" ht="30">
      <c r="A138" s="112" t="s">
        <v>161</v>
      </c>
      <c r="B138" s="112">
        <v>89</v>
      </c>
      <c r="C138" s="112">
        <v>1</v>
      </c>
      <c r="D138" s="115" t="s">
        <v>72</v>
      </c>
      <c r="E138" s="112">
        <v>43010</v>
      </c>
      <c r="F138" s="112">
        <v>240</v>
      </c>
      <c r="G138" s="115" t="s">
        <v>149</v>
      </c>
      <c r="H138" s="117"/>
      <c r="I138" s="117"/>
      <c r="J138" s="116">
        <f t="shared" si="14"/>
        <v>170</v>
      </c>
      <c r="K138" s="116">
        <f t="shared" si="14"/>
        <v>60</v>
      </c>
      <c r="L138" s="116">
        <f t="shared" si="14"/>
        <v>60</v>
      </c>
    </row>
    <row r="139" spans="1:12" ht="15">
      <c r="A139" s="112" t="s">
        <v>43</v>
      </c>
      <c r="B139" s="112">
        <v>89</v>
      </c>
      <c r="C139" s="112">
        <v>1</v>
      </c>
      <c r="D139" s="115" t="s">
        <v>72</v>
      </c>
      <c r="E139" s="112">
        <v>43010</v>
      </c>
      <c r="F139" s="112">
        <v>240</v>
      </c>
      <c r="G139" s="115" t="s">
        <v>149</v>
      </c>
      <c r="H139" s="115" t="s">
        <v>146</v>
      </c>
      <c r="I139" s="112"/>
      <c r="J139" s="116">
        <f>J140</f>
        <v>170</v>
      </c>
      <c r="K139" s="116">
        <f t="shared" si="14"/>
        <v>60</v>
      </c>
      <c r="L139" s="116">
        <f t="shared" si="14"/>
        <v>60</v>
      </c>
    </row>
    <row r="140" spans="1:12" ht="15">
      <c r="A140" s="118" t="s">
        <v>328</v>
      </c>
      <c r="B140" s="118">
        <v>89</v>
      </c>
      <c r="C140" s="118">
        <v>1</v>
      </c>
      <c r="D140" s="119" t="s">
        <v>72</v>
      </c>
      <c r="E140" s="118">
        <v>43010</v>
      </c>
      <c r="F140" s="118">
        <v>240</v>
      </c>
      <c r="G140" s="119" t="s">
        <v>149</v>
      </c>
      <c r="H140" s="119" t="s">
        <v>146</v>
      </c>
      <c r="I140" s="118">
        <v>921</v>
      </c>
      <c r="J140" s="120">
        <f>прил2!J160</f>
        <v>170</v>
      </c>
      <c r="K140" s="120">
        <f>прил2!K160</f>
        <v>60</v>
      </c>
      <c r="L140" s="120">
        <f>прил2!L160</f>
        <v>60</v>
      </c>
    </row>
    <row r="141" spans="1:12" ht="30">
      <c r="A141" s="112" t="s">
        <v>276</v>
      </c>
      <c r="B141" s="112">
        <v>89</v>
      </c>
      <c r="C141" s="112">
        <v>1</v>
      </c>
      <c r="D141" s="115" t="s">
        <v>72</v>
      </c>
      <c r="E141" s="125">
        <v>43030</v>
      </c>
      <c r="F141" s="125">
        <v>200</v>
      </c>
      <c r="G141" s="125"/>
      <c r="H141" s="125"/>
      <c r="I141" s="125"/>
      <c r="J141" s="122">
        <f>J142</f>
        <v>63</v>
      </c>
      <c r="K141" s="122">
        <f aca="true" t="shared" si="15" ref="J141:L144">K142</f>
        <v>0</v>
      </c>
      <c r="L141" s="122">
        <f>L142</f>
        <v>0</v>
      </c>
    </row>
    <row r="142" spans="1:12" ht="30">
      <c r="A142" s="112" t="s">
        <v>276</v>
      </c>
      <c r="B142" s="112">
        <v>89</v>
      </c>
      <c r="C142" s="112">
        <v>1</v>
      </c>
      <c r="D142" s="115" t="s">
        <v>72</v>
      </c>
      <c r="E142" s="112">
        <v>43030</v>
      </c>
      <c r="F142" s="112">
        <v>240</v>
      </c>
      <c r="G142" s="112"/>
      <c r="H142" s="112"/>
      <c r="I142" s="112"/>
      <c r="J142" s="116">
        <f>J143</f>
        <v>63</v>
      </c>
      <c r="K142" s="116">
        <f t="shared" si="15"/>
        <v>0</v>
      </c>
      <c r="L142" s="116">
        <f t="shared" si="15"/>
        <v>0</v>
      </c>
    </row>
    <row r="143" spans="1:12" ht="30">
      <c r="A143" s="112" t="s">
        <v>161</v>
      </c>
      <c r="B143" s="112">
        <v>89</v>
      </c>
      <c r="C143" s="112">
        <v>1</v>
      </c>
      <c r="D143" s="115" t="s">
        <v>72</v>
      </c>
      <c r="E143" s="112">
        <v>43030</v>
      </c>
      <c r="F143" s="112">
        <v>240</v>
      </c>
      <c r="G143" s="115" t="s">
        <v>149</v>
      </c>
      <c r="H143" s="117"/>
      <c r="I143" s="117"/>
      <c r="J143" s="116">
        <f t="shared" si="15"/>
        <v>63</v>
      </c>
      <c r="K143" s="116">
        <f t="shared" si="15"/>
        <v>0</v>
      </c>
      <c r="L143" s="116">
        <f t="shared" si="15"/>
        <v>0</v>
      </c>
    </row>
    <row r="144" spans="1:12" ht="15">
      <c r="A144" s="112" t="s">
        <v>46</v>
      </c>
      <c r="B144" s="112">
        <v>89</v>
      </c>
      <c r="C144" s="112">
        <v>1</v>
      </c>
      <c r="D144" s="115" t="s">
        <v>72</v>
      </c>
      <c r="E144" s="112">
        <v>43030</v>
      </c>
      <c r="F144" s="112">
        <v>240</v>
      </c>
      <c r="G144" s="115" t="s">
        <v>149</v>
      </c>
      <c r="H144" s="115" t="s">
        <v>146</v>
      </c>
      <c r="I144" s="112"/>
      <c r="J144" s="116">
        <f>J145</f>
        <v>63</v>
      </c>
      <c r="K144" s="116">
        <f t="shared" si="15"/>
        <v>0</v>
      </c>
      <c r="L144" s="116">
        <f t="shared" si="15"/>
        <v>0</v>
      </c>
    </row>
    <row r="145" spans="1:12" ht="15">
      <c r="A145" s="118" t="s">
        <v>328</v>
      </c>
      <c r="B145" s="118">
        <v>89</v>
      </c>
      <c r="C145" s="118">
        <v>1</v>
      </c>
      <c r="D145" s="119" t="s">
        <v>72</v>
      </c>
      <c r="E145" s="118">
        <v>43030</v>
      </c>
      <c r="F145" s="118">
        <v>240</v>
      </c>
      <c r="G145" s="119" t="s">
        <v>149</v>
      </c>
      <c r="H145" s="119" t="s">
        <v>146</v>
      </c>
      <c r="I145" s="118">
        <v>921</v>
      </c>
      <c r="J145" s="120">
        <f>прил3!I118</f>
        <v>63</v>
      </c>
      <c r="K145" s="120">
        <f>прил2!K149</f>
        <v>0</v>
      </c>
      <c r="L145" s="120">
        <f>прил2!L149</f>
        <v>0</v>
      </c>
    </row>
    <row r="146" spans="1:12" ht="30">
      <c r="A146" s="112" t="s">
        <v>276</v>
      </c>
      <c r="B146" s="112">
        <v>89</v>
      </c>
      <c r="C146" s="112">
        <v>1</v>
      </c>
      <c r="D146" s="115" t="s">
        <v>72</v>
      </c>
      <c r="E146" s="125">
        <v>43040</v>
      </c>
      <c r="F146" s="125">
        <v>200</v>
      </c>
      <c r="G146" s="125"/>
      <c r="H146" s="125"/>
      <c r="I146" s="125"/>
      <c r="J146" s="122">
        <f aca="true" t="shared" si="16" ref="J146:L149">J147</f>
        <v>297.9</v>
      </c>
      <c r="K146" s="122">
        <f t="shared" si="16"/>
        <v>64.6</v>
      </c>
      <c r="L146" s="122">
        <f t="shared" si="16"/>
        <v>48.7</v>
      </c>
    </row>
    <row r="147" spans="1:12" ht="30">
      <c r="A147" s="112" t="s">
        <v>276</v>
      </c>
      <c r="B147" s="112">
        <v>89</v>
      </c>
      <c r="C147" s="112">
        <v>1</v>
      </c>
      <c r="D147" s="115" t="s">
        <v>72</v>
      </c>
      <c r="E147" s="112">
        <v>43040</v>
      </c>
      <c r="F147" s="112">
        <v>240</v>
      </c>
      <c r="G147" s="112"/>
      <c r="H147" s="112"/>
      <c r="I147" s="112"/>
      <c r="J147" s="116">
        <f t="shared" si="16"/>
        <v>297.9</v>
      </c>
      <c r="K147" s="116">
        <f t="shared" si="16"/>
        <v>64.6</v>
      </c>
      <c r="L147" s="116">
        <f t="shared" si="16"/>
        <v>48.7</v>
      </c>
    </row>
    <row r="148" spans="1:12" ht="30">
      <c r="A148" s="112" t="s">
        <v>161</v>
      </c>
      <c r="B148" s="112">
        <v>89</v>
      </c>
      <c r="C148" s="112">
        <v>1</v>
      </c>
      <c r="D148" s="115" t="s">
        <v>72</v>
      </c>
      <c r="E148" s="112">
        <v>43040</v>
      </c>
      <c r="F148" s="112">
        <v>240</v>
      </c>
      <c r="G148" s="115" t="s">
        <v>149</v>
      </c>
      <c r="H148" s="117"/>
      <c r="I148" s="117"/>
      <c r="J148" s="116">
        <f t="shared" si="16"/>
        <v>297.9</v>
      </c>
      <c r="K148" s="116">
        <f t="shared" si="16"/>
        <v>64.6</v>
      </c>
      <c r="L148" s="116">
        <f t="shared" si="16"/>
        <v>48.7</v>
      </c>
    </row>
    <row r="149" spans="1:12" ht="30">
      <c r="A149" s="112" t="s">
        <v>47</v>
      </c>
      <c r="B149" s="112">
        <v>89</v>
      </c>
      <c r="C149" s="112">
        <v>1</v>
      </c>
      <c r="D149" s="115" t="s">
        <v>72</v>
      </c>
      <c r="E149" s="112">
        <v>43040</v>
      </c>
      <c r="F149" s="112">
        <v>240</v>
      </c>
      <c r="G149" s="115" t="s">
        <v>149</v>
      </c>
      <c r="H149" s="115" t="s">
        <v>146</v>
      </c>
      <c r="I149" s="112"/>
      <c r="J149" s="116">
        <f t="shared" si="16"/>
        <v>297.9</v>
      </c>
      <c r="K149" s="116">
        <f t="shared" si="16"/>
        <v>64.6</v>
      </c>
      <c r="L149" s="116">
        <f t="shared" si="16"/>
        <v>48.7</v>
      </c>
    </row>
    <row r="150" spans="1:12" ht="15">
      <c r="A150" s="118" t="s">
        <v>328</v>
      </c>
      <c r="B150" s="118">
        <v>89</v>
      </c>
      <c r="C150" s="118">
        <v>1</v>
      </c>
      <c r="D150" s="119" t="s">
        <v>72</v>
      </c>
      <c r="E150" s="118">
        <v>43040</v>
      </c>
      <c r="F150" s="118">
        <v>240</v>
      </c>
      <c r="G150" s="119" t="s">
        <v>149</v>
      </c>
      <c r="H150" s="119" t="s">
        <v>146</v>
      </c>
      <c r="I150" s="118">
        <v>921</v>
      </c>
      <c r="J150" s="120">
        <f>прил3!I121</f>
        <v>297.9</v>
      </c>
      <c r="K150" s="120">
        <f>прил2!K171</f>
        <v>64.6</v>
      </c>
      <c r="L150" s="120">
        <f>прил2!L171</f>
        <v>48.7</v>
      </c>
    </row>
    <row r="151" spans="1:12" ht="30">
      <c r="A151" s="112" t="s">
        <v>131</v>
      </c>
      <c r="B151" s="112">
        <v>89</v>
      </c>
      <c r="C151" s="112">
        <v>1</v>
      </c>
      <c r="D151" s="115" t="s">
        <v>72</v>
      </c>
      <c r="E151" s="125">
        <v>43040</v>
      </c>
      <c r="F151" s="125">
        <v>310</v>
      </c>
      <c r="G151" s="125"/>
      <c r="H151" s="125"/>
      <c r="I151" s="125"/>
      <c r="J151" s="122">
        <f aca="true" t="shared" si="17" ref="J151:L154">J152</f>
        <v>111.7</v>
      </c>
      <c r="K151" s="122">
        <f t="shared" si="17"/>
        <v>111.7</v>
      </c>
      <c r="L151" s="122">
        <f t="shared" si="17"/>
        <v>101.6</v>
      </c>
    </row>
    <row r="152" spans="1:12" ht="15">
      <c r="A152" s="112" t="s">
        <v>130</v>
      </c>
      <c r="B152" s="112">
        <v>89</v>
      </c>
      <c r="C152" s="112">
        <v>1</v>
      </c>
      <c r="D152" s="115" t="s">
        <v>72</v>
      </c>
      <c r="E152" s="112">
        <v>43040</v>
      </c>
      <c r="F152" s="112">
        <v>310</v>
      </c>
      <c r="G152" s="112"/>
      <c r="H152" s="112"/>
      <c r="I152" s="112"/>
      <c r="J152" s="116">
        <f t="shared" si="17"/>
        <v>111.7</v>
      </c>
      <c r="K152" s="116">
        <f t="shared" si="17"/>
        <v>111.7</v>
      </c>
      <c r="L152" s="116">
        <f t="shared" si="17"/>
        <v>101.6</v>
      </c>
    </row>
    <row r="153" spans="1:12" ht="15">
      <c r="A153" s="112" t="s">
        <v>162</v>
      </c>
      <c r="B153" s="112">
        <v>89</v>
      </c>
      <c r="C153" s="112">
        <v>1</v>
      </c>
      <c r="D153" s="115" t="s">
        <v>72</v>
      </c>
      <c r="E153" s="112">
        <v>43040</v>
      </c>
      <c r="F153" s="112">
        <v>310</v>
      </c>
      <c r="G153" s="115" t="s">
        <v>148</v>
      </c>
      <c r="H153" s="117"/>
      <c r="I153" s="117"/>
      <c r="J153" s="116">
        <f t="shared" si="17"/>
        <v>111.7</v>
      </c>
      <c r="K153" s="116">
        <f t="shared" si="17"/>
        <v>111.7</v>
      </c>
      <c r="L153" s="116">
        <f t="shared" si="17"/>
        <v>101.6</v>
      </c>
    </row>
    <row r="154" spans="1:12" ht="15">
      <c r="A154" s="112" t="s">
        <v>195</v>
      </c>
      <c r="B154" s="112">
        <v>89</v>
      </c>
      <c r="C154" s="112">
        <v>1</v>
      </c>
      <c r="D154" s="115" t="s">
        <v>72</v>
      </c>
      <c r="E154" s="112">
        <v>43040</v>
      </c>
      <c r="F154" s="112">
        <v>310</v>
      </c>
      <c r="G154" s="115" t="s">
        <v>148</v>
      </c>
      <c r="H154" s="115" t="s">
        <v>203</v>
      </c>
      <c r="I154" s="112"/>
      <c r="J154" s="116">
        <f t="shared" si="17"/>
        <v>111.7</v>
      </c>
      <c r="K154" s="116">
        <f t="shared" si="17"/>
        <v>111.7</v>
      </c>
      <c r="L154" s="116">
        <f t="shared" si="17"/>
        <v>101.6</v>
      </c>
    </row>
    <row r="155" spans="1:12" ht="15">
      <c r="A155" s="118" t="s">
        <v>328</v>
      </c>
      <c r="B155" s="118">
        <v>89</v>
      </c>
      <c r="C155" s="118">
        <v>1</v>
      </c>
      <c r="D155" s="119" t="s">
        <v>72</v>
      </c>
      <c r="E155" s="118">
        <v>43040</v>
      </c>
      <c r="F155" s="118">
        <v>310</v>
      </c>
      <c r="G155" s="119" t="s">
        <v>148</v>
      </c>
      <c r="H155" s="119" t="s">
        <v>203</v>
      </c>
      <c r="I155" s="118">
        <v>921</v>
      </c>
      <c r="J155" s="120">
        <f>прил2!J183</f>
        <v>111.7</v>
      </c>
      <c r="K155" s="120">
        <f>прил2!K183</f>
        <v>111.7</v>
      </c>
      <c r="L155" s="120">
        <f>прил2!L183</f>
        <v>101.6</v>
      </c>
    </row>
    <row r="156" spans="1:12" ht="15">
      <c r="A156" s="112" t="s">
        <v>195</v>
      </c>
      <c r="B156" s="112">
        <v>89</v>
      </c>
      <c r="C156" s="112">
        <v>1</v>
      </c>
      <c r="D156" s="115" t="s">
        <v>72</v>
      </c>
      <c r="E156" s="125">
        <v>44205</v>
      </c>
      <c r="F156" s="125">
        <v>310</v>
      </c>
      <c r="G156" s="125" t="s">
        <v>148</v>
      </c>
      <c r="H156" s="125" t="s">
        <v>203</v>
      </c>
      <c r="I156" s="125"/>
      <c r="J156" s="122">
        <f>J157</f>
        <v>0</v>
      </c>
      <c r="K156" s="122">
        <f>K157</f>
        <v>0</v>
      </c>
      <c r="L156" s="122">
        <f>L157</f>
        <v>0</v>
      </c>
    </row>
    <row r="157" spans="1:12" ht="15">
      <c r="A157" s="118" t="s">
        <v>328</v>
      </c>
      <c r="B157" s="118">
        <v>89</v>
      </c>
      <c r="C157" s="118">
        <v>1</v>
      </c>
      <c r="D157" s="119" t="s">
        <v>72</v>
      </c>
      <c r="E157" s="118">
        <v>44205</v>
      </c>
      <c r="F157" s="118">
        <v>310</v>
      </c>
      <c r="G157" s="119" t="s">
        <v>148</v>
      </c>
      <c r="H157" s="119" t="s">
        <v>203</v>
      </c>
      <c r="I157" s="118">
        <v>921</v>
      </c>
      <c r="J157" s="120">
        <f>прил2!J172</f>
        <v>0</v>
      </c>
      <c r="K157" s="120">
        <f>прил2!K172</f>
        <v>0</v>
      </c>
      <c r="L157" s="120">
        <f>прил2!L172</f>
        <v>0</v>
      </c>
    </row>
    <row r="158" spans="1:12" ht="15">
      <c r="A158" s="112" t="s">
        <v>79</v>
      </c>
      <c r="B158" s="112">
        <v>89</v>
      </c>
      <c r="C158" s="112">
        <v>1</v>
      </c>
      <c r="D158" s="115" t="s">
        <v>72</v>
      </c>
      <c r="E158" s="125">
        <v>41240</v>
      </c>
      <c r="F158" s="125">
        <v>730</v>
      </c>
      <c r="G158" s="125"/>
      <c r="H158" s="125"/>
      <c r="I158" s="125"/>
      <c r="J158" s="122">
        <f aca="true" t="shared" si="18" ref="J158:L160">J159</f>
        <v>2.4</v>
      </c>
      <c r="K158" s="122">
        <f t="shared" si="18"/>
        <v>2.4</v>
      </c>
      <c r="L158" s="122">
        <f t="shared" si="18"/>
        <v>2.3</v>
      </c>
    </row>
    <row r="159" spans="1:12" ht="15">
      <c r="A159" s="112" t="s">
        <v>26</v>
      </c>
      <c r="B159" s="112">
        <v>89</v>
      </c>
      <c r="C159" s="112">
        <v>1</v>
      </c>
      <c r="D159" s="115" t="s">
        <v>72</v>
      </c>
      <c r="E159" s="112">
        <v>41240</v>
      </c>
      <c r="F159" s="112">
        <v>730</v>
      </c>
      <c r="G159" s="115" t="s">
        <v>175</v>
      </c>
      <c r="H159" s="117"/>
      <c r="I159" s="117"/>
      <c r="J159" s="116">
        <f t="shared" si="18"/>
        <v>2.4</v>
      </c>
      <c r="K159" s="116">
        <f t="shared" si="18"/>
        <v>2.4</v>
      </c>
      <c r="L159" s="116">
        <f t="shared" si="18"/>
        <v>2.3</v>
      </c>
    </row>
    <row r="160" spans="1:12" ht="30">
      <c r="A160" s="112" t="s">
        <v>108</v>
      </c>
      <c r="B160" s="112">
        <v>89</v>
      </c>
      <c r="C160" s="112">
        <v>1</v>
      </c>
      <c r="D160" s="115" t="s">
        <v>72</v>
      </c>
      <c r="E160" s="112">
        <v>41240</v>
      </c>
      <c r="F160" s="112">
        <v>730</v>
      </c>
      <c r="G160" s="115" t="s">
        <v>175</v>
      </c>
      <c r="H160" s="115" t="s">
        <v>203</v>
      </c>
      <c r="I160" s="112"/>
      <c r="J160" s="116">
        <f t="shared" si="18"/>
        <v>2.4</v>
      </c>
      <c r="K160" s="116">
        <f t="shared" si="18"/>
        <v>2.4</v>
      </c>
      <c r="L160" s="116">
        <f t="shared" si="18"/>
        <v>2.3</v>
      </c>
    </row>
    <row r="161" spans="1:12" s="147" customFormat="1" ht="15">
      <c r="A161" s="110" t="s">
        <v>328</v>
      </c>
      <c r="B161" s="110">
        <v>89</v>
      </c>
      <c r="C161" s="110">
        <v>1</v>
      </c>
      <c r="D161" s="146" t="s">
        <v>72</v>
      </c>
      <c r="E161" s="110">
        <v>41240</v>
      </c>
      <c r="F161" s="110">
        <v>730</v>
      </c>
      <c r="G161" s="146" t="s">
        <v>175</v>
      </c>
      <c r="H161" s="146" t="s">
        <v>203</v>
      </c>
      <c r="I161" s="110">
        <v>921</v>
      </c>
      <c r="J161" s="111">
        <f>прил2!J198</f>
        <v>2.4</v>
      </c>
      <c r="K161" s="111">
        <f>прил2!K198</f>
        <v>2.4</v>
      </c>
      <c r="L161" s="111">
        <f>прил2!L198</f>
        <v>2.3</v>
      </c>
    </row>
    <row r="162" spans="1:12" ht="15">
      <c r="A162" s="112" t="s">
        <v>285</v>
      </c>
      <c r="B162" s="112" t="s">
        <v>6</v>
      </c>
      <c r="C162" s="112" t="s">
        <v>205</v>
      </c>
      <c r="D162" s="112" t="s">
        <v>72</v>
      </c>
      <c r="E162" s="108">
        <v>41990</v>
      </c>
      <c r="F162" s="108"/>
      <c r="G162" s="113"/>
      <c r="H162" s="113"/>
      <c r="I162" s="113"/>
      <c r="J162" s="114">
        <f>J163</f>
        <v>0</v>
      </c>
      <c r="K162" s="114">
        <f>K163</f>
        <v>16.4</v>
      </c>
      <c r="L162" s="114">
        <f>L163</f>
        <v>33.1</v>
      </c>
    </row>
    <row r="163" spans="1:12" ht="15">
      <c r="A163" s="112" t="s">
        <v>277</v>
      </c>
      <c r="B163" s="112" t="s">
        <v>6</v>
      </c>
      <c r="C163" s="112" t="s">
        <v>205</v>
      </c>
      <c r="D163" s="112" t="s">
        <v>72</v>
      </c>
      <c r="E163" s="112">
        <v>41990</v>
      </c>
      <c r="F163" s="112">
        <v>800</v>
      </c>
      <c r="G163" s="112"/>
      <c r="H163" s="112"/>
      <c r="I163" s="112"/>
      <c r="J163" s="116">
        <f>J165</f>
        <v>0</v>
      </c>
      <c r="K163" s="116">
        <f>K165</f>
        <v>16.4</v>
      </c>
      <c r="L163" s="116">
        <f>L165</f>
        <v>33.1</v>
      </c>
    </row>
    <row r="164" spans="1:12" ht="15">
      <c r="A164" s="112" t="s">
        <v>117</v>
      </c>
      <c r="B164" s="112" t="s">
        <v>6</v>
      </c>
      <c r="C164" s="112" t="s">
        <v>205</v>
      </c>
      <c r="D164" s="112" t="s">
        <v>72</v>
      </c>
      <c r="E164" s="112">
        <v>41990</v>
      </c>
      <c r="F164" s="112">
        <v>870</v>
      </c>
      <c r="G164" s="112"/>
      <c r="H164" s="112"/>
      <c r="I164" s="112"/>
      <c r="J164" s="116">
        <f aca="true" t="shared" si="19" ref="J164:L166">J165</f>
        <v>0</v>
      </c>
      <c r="K164" s="116">
        <f t="shared" si="19"/>
        <v>16.4</v>
      </c>
      <c r="L164" s="116">
        <f t="shared" si="19"/>
        <v>33.1</v>
      </c>
    </row>
    <row r="165" spans="1:12" ht="15">
      <c r="A165" s="112" t="s">
        <v>285</v>
      </c>
      <c r="B165" s="112" t="s">
        <v>6</v>
      </c>
      <c r="C165" s="112" t="s">
        <v>205</v>
      </c>
      <c r="D165" s="112" t="s">
        <v>72</v>
      </c>
      <c r="E165" s="112">
        <v>41990</v>
      </c>
      <c r="F165" s="112">
        <v>870</v>
      </c>
      <c r="G165" s="112">
        <v>99</v>
      </c>
      <c r="H165" s="112"/>
      <c r="I165" s="112"/>
      <c r="J165" s="116">
        <f t="shared" si="19"/>
        <v>0</v>
      </c>
      <c r="K165" s="116">
        <f t="shared" si="19"/>
        <v>16.4</v>
      </c>
      <c r="L165" s="116">
        <f t="shared" si="19"/>
        <v>33.1</v>
      </c>
    </row>
    <row r="166" spans="1:12" ht="15">
      <c r="A166" s="112" t="s">
        <v>285</v>
      </c>
      <c r="B166" s="112" t="s">
        <v>6</v>
      </c>
      <c r="C166" s="112" t="s">
        <v>205</v>
      </c>
      <c r="D166" s="112" t="s">
        <v>72</v>
      </c>
      <c r="E166" s="112">
        <v>41990</v>
      </c>
      <c r="F166" s="112">
        <v>870</v>
      </c>
      <c r="G166" s="112">
        <v>99</v>
      </c>
      <c r="H166" s="112">
        <v>99</v>
      </c>
      <c r="I166" s="112"/>
      <c r="J166" s="116">
        <f t="shared" si="19"/>
        <v>0</v>
      </c>
      <c r="K166" s="116">
        <f t="shared" si="19"/>
        <v>16.4</v>
      </c>
      <c r="L166" s="116">
        <f t="shared" si="19"/>
        <v>33.1</v>
      </c>
    </row>
    <row r="167" spans="1:12" s="147" customFormat="1" ht="15">
      <c r="A167" s="110" t="s">
        <v>328</v>
      </c>
      <c r="B167" s="110" t="s">
        <v>6</v>
      </c>
      <c r="C167" s="110" t="s">
        <v>205</v>
      </c>
      <c r="D167" s="146" t="s">
        <v>72</v>
      </c>
      <c r="E167" s="110">
        <v>41990</v>
      </c>
      <c r="F167" s="110">
        <v>870</v>
      </c>
      <c r="G167" s="146">
        <v>99</v>
      </c>
      <c r="H167" s="146">
        <v>99</v>
      </c>
      <c r="I167" s="110">
        <v>921</v>
      </c>
      <c r="J167" s="111">
        <f>прил2!J205</f>
        <v>0</v>
      </c>
      <c r="K167" s="111">
        <f>прил2!K205</f>
        <v>16.4</v>
      </c>
      <c r="L167" s="111">
        <f>прил2!L205</f>
        <v>33.1</v>
      </c>
    </row>
  </sheetData>
  <sheetProtection formatCells="0" formatColumns="0" formatRows="0" insertColumns="0" insertRows="0" sort="0" autoFilter="0"/>
  <mergeCells count="9">
    <mergeCell ref="I2:K7"/>
    <mergeCell ref="J10:L10"/>
    <mergeCell ref="A10:A11"/>
    <mergeCell ref="B10:E11"/>
    <mergeCell ref="F10:F11"/>
    <mergeCell ref="G10:G11"/>
    <mergeCell ref="H10:H11"/>
    <mergeCell ref="I10:I11"/>
    <mergeCell ref="A8:L8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9"/>
  <sheetViews>
    <sheetView zoomScale="85" zoomScaleNormal="85" zoomScalePageLayoutView="0" workbookViewId="0" topLeftCell="A8">
      <selection activeCell="K35" sqref="K35"/>
    </sheetView>
  </sheetViews>
  <sheetFormatPr defaultColWidth="9.00390625" defaultRowHeight="12.75"/>
  <cols>
    <col min="1" max="1" width="37.875" style="5" customWidth="1"/>
    <col min="2" max="2" width="75.875" style="5" customWidth="1"/>
    <col min="3" max="3" width="18.125" style="5" customWidth="1"/>
    <col min="4" max="6" width="15.375" style="5" customWidth="1"/>
    <col min="7" max="7" width="9.125" style="5" customWidth="1"/>
    <col min="8" max="8" width="9.25390625" style="5" bestFit="1" customWidth="1"/>
    <col min="9" max="16384" width="9.125" style="5" customWidth="1"/>
  </cols>
  <sheetData>
    <row r="1" spans="1:6" ht="18.75">
      <c r="A1" s="93"/>
      <c r="B1" s="93"/>
      <c r="C1" s="83" t="s">
        <v>67</v>
      </c>
      <c r="D1" s="84"/>
      <c r="E1" s="84"/>
      <c r="F1" s="23"/>
    </row>
    <row r="2" spans="1:6" ht="18.75">
      <c r="A2" s="93"/>
      <c r="B2" s="93"/>
      <c r="C2" s="302" t="str">
        <f>прил6!F2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2022 год и на плановый период 2023 и 2024 годов»    
от  29.12.2021г №18(в редакции решения Совета депутатов Мордовско-Вечкенинского сельского поселения Ковылкинского муниципального района от 30.12.2021г № 1)</v>
      </c>
      <c r="D2" s="303"/>
      <c r="E2" s="303"/>
      <c r="F2" s="23"/>
    </row>
    <row r="3" spans="1:6" ht="18.75">
      <c r="A3" s="93"/>
      <c r="B3" s="93"/>
      <c r="C3" s="303"/>
      <c r="D3" s="303"/>
      <c r="E3" s="303"/>
      <c r="F3" s="23"/>
    </row>
    <row r="4" spans="1:6" ht="18.75">
      <c r="A4" s="93"/>
      <c r="B4" s="93"/>
      <c r="C4" s="303"/>
      <c r="D4" s="303"/>
      <c r="E4" s="303"/>
      <c r="F4" s="23"/>
    </row>
    <row r="5" spans="1:6" ht="18.75">
      <c r="A5" s="93"/>
      <c r="B5" s="93"/>
      <c r="C5" s="303"/>
      <c r="D5" s="303"/>
      <c r="E5" s="303"/>
      <c r="F5" s="23"/>
    </row>
    <row r="6" spans="1:6" ht="18.75">
      <c r="A6" s="93"/>
      <c r="B6" s="85"/>
      <c r="C6" s="303"/>
      <c r="D6" s="303"/>
      <c r="E6" s="303"/>
      <c r="F6" s="23"/>
    </row>
    <row r="7" spans="1:6" ht="76.5" customHeight="1">
      <c r="A7" s="93"/>
      <c r="B7" s="85"/>
      <c r="C7" s="303"/>
      <c r="D7" s="303"/>
      <c r="E7" s="303"/>
      <c r="F7" s="8"/>
    </row>
    <row r="8" spans="1:6" ht="18.75">
      <c r="A8" s="94"/>
      <c r="B8" s="86"/>
      <c r="C8" s="87"/>
      <c r="D8" s="87"/>
      <c r="E8" s="87"/>
      <c r="F8" s="36"/>
    </row>
    <row r="9" spans="1:6" ht="72" customHeight="1" thickBot="1">
      <c r="A9" s="287" t="s">
        <v>323</v>
      </c>
      <c r="B9" s="287"/>
      <c r="C9" s="287"/>
      <c r="D9" s="287"/>
      <c r="E9" s="287"/>
      <c r="F9" s="32"/>
    </row>
    <row r="10" spans="1:6" ht="67.5" customHeight="1" hidden="1" thickBot="1">
      <c r="A10" s="88"/>
      <c r="B10" s="88"/>
      <c r="C10" s="88"/>
      <c r="D10" s="88"/>
      <c r="E10" s="88"/>
      <c r="F10" s="37"/>
    </row>
    <row r="11" spans="1:5" ht="15" thickBot="1">
      <c r="A11" s="298" t="s">
        <v>206</v>
      </c>
      <c r="B11" s="300" t="s">
        <v>87</v>
      </c>
      <c r="C11" s="276" t="s">
        <v>7</v>
      </c>
      <c r="D11" s="276"/>
      <c r="E11" s="277"/>
    </row>
    <row r="12" spans="1:5" ht="15" thickBot="1">
      <c r="A12" s="299"/>
      <c r="B12" s="301"/>
      <c r="C12" s="95" t="s">
        <v>249</v>
      </c>
      <c r="D12" s="95" t="s">
        <v>283</v>
      </c>
      <c r="E12" s="95" t="s">
        <v>316</v>
      </c>
    </row>
    <row r="13" spans="1:5" ht="30">
      <c r="A13" s="96" t="s">
        <v>96</v>
      </c>
      <c r="B13" s="97" t="s">
        <v>25</v>
      </c>
      <c r="C13" s="98">
        <f>'[1]прил3'!G17*-1</f>
        <v>-0.01999999999998181</v>
      </c>
      <c r="D13" s="98">
        <f>'[1]прил3'!H17*-1</f>
        <v>-0.019999999999754436</v>
      </c>
      <c r="E13" s="99">
        <f>'[1]прил3'!I17*-1</f>
        <v>-0.020000000000209184</v>
      </c>
    </row>
    <row r="14" spans="1:5" ht="15">
      <c r="A14" s="89" t="s">
        <v>133</v>
      </c>
      <c r="B14" s="90" t="s">
        <v>132</v>
      </c>
      <c r="C14" s="91">
        <f aca="true" t="shared" si="0" ref="C14:E15">C15</f>
        <v>0</v>
      </c>
      <c r="D14" s="91">
        <f t="shared" si="0"/>
        <v>0</v>
      </c>
      <c r="E14" s="92">
        <f t="shared" si="0"/>
        <v>0</v>
      </c>
    </row>
    <row r="15" spans="1:5" ht="30">
      <c r="A15" s="89" t="s">
        <v>135</v>
      </c>
      <c r="B15" s="90" t="s">
        <v>134</v>
      </c>
      <c r="C15" s="91">
        <f t="shared" si="0"/>
        <v>0</v>
      </c>
      <c r="D15" s="91">
        <f t="shared" si="0"/>
        <v>0</v>
      </c>
      <c r="E15" s="92">
        <f t="shared" si="0"/>
        <v>0</v>
      </c>
    </row>
    <row r="16" spans="1:5" ht="30">
      <c r="A16" s="89" t="s">
        <v>137</v>
      </c>
      <c r="B16" s="90" t="s">
        <v>136</v>
      </c>
      <c r="C16" s="53"/>
      <c r="D16" s="53"/>
      <c r="E16" s="54"/>
    </row>
    <row r="17" spans="1:5" ht="30">
      <c r="A17" s="89" t="s">
        <v>9</v>
      </c>
      <c r="B17" s="90" t="s">
        <v>8</v>
      </c>
      <c r="C17" s="53">
        <f>C18+C20</f>
        <v>-23.5</v>
      </c>
      <c r="D17" s="53">
        <f>D18+D20</f>
        <v>-23.3</v>
      </c>
      <c r="E17" s="54">
        <f>E18+E20</f>
        <v>-20.7</v>
      </c>
    </row>
    <row r="18" spans="1:5" ht="30">
      <c r="A18" s="89" t="s">
        <v>81</v>
      </c>
      <c r="B18" s="90" t="s">
        <v>109</v>
      </c>
      <c r="C18" s="53">
        <f>C19</f>
        <v>0</v>
      </c>
      <c r="D18" s="53">
        <f>D19</f>
        <v>0</v>
      </c>
      <c r="E18" s="54">
        <f>E19</f>
        <v>0</v>
      </c>
    </row>
    <row r="19" spans="1:5" ht="45">
      <c r="A19" s="89" t="s">
        <v>114</v>
      </c>
      <c r="B19" s="90" t="s">
        <v>138</v>
      </c>
      <c r="C19" s="53"/>
      <c r="D19" s="53"/>
      <c r="E19" s="54"/>
    </row>
    <row r="20" spans="1:5" ht="30">
      <c r="A20" s="89" t="s">
        <v>82</v>
      </c>
      <c r="B20" s="90" t="s">
        <v>210</v>
      </c>
      <c r="C20" s="53">
        <f>C21</f>
        <v>-23.5</v>
      </c>
      <c r="D20" s="53">
        <f>D21</f>
        <v>-23.3</v>
      </c>
      <c r="E20" s="53">
        <f>E21</f>
        <v>-20.7</v>
      </c>
    </row>
    <row r="21" spans="1:5" ht="30">
      <c r="A21" s="89" t="s">
        <v>139</v>
      </c>
      <c r="B21" s="90" t="s">
        <v>306</v>
      </c>
      <c r="C21" s="53">
        <v>-23.5</v>
      </c>
      <c r="D21" s="53">
        <v>-23.3</v>
      </c>
      <c r="E21" s="54">
        <v>-20.7</v>
      </c>
    </row>
    <row r="22" spans="1:5" ht="15">
      <c r="A22" s="89" t="s">
        <v>113</v>
      </c>
      <c r="B22" s="90" t="s">
        <v>112</v>
      </c>
      <c r="C22" s="91">
        <f>C29+C26</f>
        <v>-0.01999999999998181</v>
      </c>
      <c r="D22" s="91">
        <f>D29+D26</f>
        <v>-0.019999999999754436</v>
      </c>
      <c r="E22" s="91">
        <f>E29+E26</f>
        <v>-0.020000000000209184</v>
      </c>
    </row>
    <row r="23" spans="1:5" ht="15">
      <c r="A23" s="89" t="s">
        <v>98</v>
      </c>
      <c r="B23" s="90" t="s">
        <v>97</v>
      </c>
      <c r="C23" s="91">
        <f aca="true" t="shared" si="1" ref="C23:E25">C24</f>
        <v>-1862.31</v>
      </c>
      <c r="D23" s="91">
        <f t="shared" si="1"/>
        <v>-1467.81</v>
      </c>
      <c r="E23" s="92">
        <f t="shared" si="1"/>
        <v>-1508.21</v>
      </c>
    </row>
    <row r="24" spans="1:5" ht="15">
      <c r="A24" s="89" t="s">
        <v>102</v>
      </c>
      <c r="B24" s="90" t="s">
        <v>99</v>
      </c>
      <c r="C24" s="91">
        <f t="shared" si="1"/>
        <v>-1862.31</v>
      </c>
      <c r="D24" s="91">
        <f t="shared" si="1"/>
        <v>-1467.81</v>
      </c>
      <c r="E24" s="92">
        <f t="shared" si="1"/>
        <v>-1508.21</v>
      </c>
    </row>
    <row r="25" spans="1:5" ht="15">
      <c r="A25" s="89" t="s">
        <v>103</v>
      </c>
      <c r="B25" s="90" t="s">
        <v>100</v>
      </c>
      <c r="C25" s="91">
        <f t="shared" si="1"/>
        <v>-1862.31</v>
      </c>
      <c r="D25" s="91">
        <f t="shared" si="1"/>
        <v>-1467.81</v>
      </c>
      <c r="E25" s="92">
        <f t="shared" si="1"/>
        <v>-1508.21</v>
      </c>
    </row>
    <row r="26" spans="1:5" ht="30">
      <c r="A26" s="89" t="s">
        <v>104</v>
      </c>
      <c r="B26" s="90" t="s">
        <v>101</v>
      </c>
      <c r="C26" s="91">
        <f>('[1]прил3'!G15+C32+C19+C16+C31)*-1</f>
        <v>-1862.31</v>
      </c>
      <c r="D26" s="91">
        <f>('[1]прил3'!H15+D32+D19+D16+D31)*-1</f>
        <v>-1467.81</v>
      </c>
      <c r="E26" s="92">
        <f>('[1]прил3'!I15+E32+E19+E16+E31)*-1</f>
        <v>-1508.21</v>
      </c>
    </row>
    <row r="27" spans="1:5" ht="15">
      <c r="A27" s="89" t="s">
        <v>105</v>
      </c>
      <c r="B27" s="90" t="s">
        <v>20</v>
      </c>
      <c r="C27" s="91">
        <f aca="true" t="shared" si="2" ref="C27:E29">C28</f>
        <v>1862.29</v>
      </c>
      <c r="D27" s="91">
        <f t="shared" si="2"/>
        <v>1467.7900000000002</v>
      </c>
      <c r="E27" s="92">
        <f t="shared" si="2"/>
        <v>1508.1899999999998</v>
      </c>
    </row>
    <row r="28" spans="1:5" ht="15">
      <c r="A28" s="89" t="s">
        <v>106</v>
      </c>
      <c r="B28" s="90" t="s">
        <v>21</v>
      </c>
      <c r="C28" s="91">
        <f t="shared" si="2"/>
        <v>1862.29</v>
      </c>
      <c r="D28" s="91">
        <f t="shared" si="2"/>
        <v>1467.7900000000002</v>
      </c>
      <c r="E28" s="92">
        <f t="shared" si="2"/>
        <v>1508.1899999999998</v>
      </c>
    </row>
    <row r="29" spans="1:5" ht="30">
      <c r="A29" s="89" t="s">
        <v>107</v>
      </c>
      <c r="B29" s="90" t="s">
        <v>282</v>
      </c>
      <c r="C29" s="91">
        <f t="shared" si="2"/>
        <v>1862.29</v>
      </c>
      <c r="D29" s="91">
        <f t="shared" si="2"/>
        <v>1467.7900000000002</v>
      </c>
      <c r="E29" s="92">
        <f t="shared" si="2"/>
        <v>1508.1899999999998</v>
      </c>
    </row>
    <row r="30" spans="1:5" ht="30">
      <c r="A30" s="89" t="s">
        <v>19</v>
      </c>
      <c r="B30" s="90" t="s">
        <v>282</v>
      </c>
      <c r="C30" s="91">
        <f>'[1]прил4'!I13+C34</f>
        <v>1862.29</v>
      </c>
      <c r="D30" s="91">
        <f>'[1]прил4'!J13+D34</f>
        <v>1467.7900000000002</v>
      </c>
      <c r="E30" s="92">
        <f>'[1]прил4'!K13+E34</f>
        <v>1508.1899999999998</v>
      </c>
    </row>
    <row r="31" spans="1:5" ht="30">
      <c r="A31" s="89" t="s">
        <v>122</v>
      </c>
      <c r="B31" s="90" t="s">
        <v>123</v>
      </c>
      <c r="C31" s="53">
        <f>C35+C32</f>
        <v>0</v>
      </c>
      <c r="D31" s="53">
        <f>D35+D32</f>
        <v>0</v>
      </c>
      <c r="E31" s="54">
        <f>E35+E32</f>
        <v>0</v>
      </c>
    </row>
    <row r="32" spans="1:5" ht="30">
      <c r="A32" s="89" t="s">
        <v>126</v>
      </c>
      <c r="B32" s="90" t="s">
        <v>12</v>
      </c>
      <c r="C32" s="91">
        <f aca="true" t="shared" si="3" ref="C32:E33">C33</f>
        <v>0</v>
      </c>
      <c r="D32" s="91">
        <f t="shared" si="3"/>
        <v>0</v>
      </c>
      <c r="E32" s="92">
        <f t="shared" si="3"/>
        <v>0</v>
      </c>
    </row>
    <row r="33" spans="1:5" ht="30">
      <c r="A33" s="89" t="s">
        <v>177</v>
      </c>
      <c r="B33" s="90" t="s">
        <v>3</v>
      </c>
      <c r="C33" s="91">
        <f t="shared" si="3"/>
        <v>0</v>
      </c>
      <c r="D33" s="91">
        <f t="shared" si="3"/>
        <v>0</v>
      </c>
      <c r="E33" s="92">
        <f t="shared" si="3"/>
        <v>0</v>
      </c>
    </row>
    <row r="34" spans="1:5" ht="45">
      <c r="A34" s="89" t="s">
        <v>178</v>
      </c>
      <c r="B34" s="90" t="s">
        <v>124</v>
      </c>
      <c r="C34" s="53"/>
      <c r="D34" s="53"/>
      <c r="E34" s="54"/>
    </row>
    <row r="35" spans="1:5" ht="30">
      <c r="A35" s="89" t="s">
        <v>125</v>
      </c>
      <c r="B35" s="90" t="s">
        <v>11</v>
      </c>
      <c r="C35" s="91">
        <f aca="true" t="shared" si="4" ref="C35:E36">C36</f>
        <v>0</v>
      </c>
      <c r="D35" s="91">
        <f t="shared" si="4"/>
        <v>0</v>
      </c>
      <c r="E35" s="92">
        <f t="shared" si="4"/>
        <v>0</v>
      </c>
    </row>
    <row r="36" spans="1:5" ht="30">
      <c r="A36" s="89" t="s">
        <v>13</v>
      </c>
      <c r="B36" s="90" t="s">
        <v>2</v>
      </c>
      <c r="C36" s="91">
        <f t="shared" si="4"/>
        <v>0</v>
      </c>
      <c r="D36" s="91">
        <f t="shared" si="4"/>
        <v>0</v>
      </c>
      <c r="E36" s="92">
        <f t="shared" si="4"/>
        <v>0</v>
      </c>
    </row>
    <row r="37" spans="1:5" ht="45">
      <c r="A37" s="89" t="s">
        <v>179</v>
      </c>
      <c r="B37" s="90" t="s">
        <v>10</v>
      </c>
      <c r="C37" s="91"/>
      <c r="D37" s="91"/>
      <c r="E37" s="92"/>
    </row>
    <row r="38" spans="1:5" ht="15">
      <c r="A38" s="89" t="s">
        <v>96</v>
      </c>
      <c r="B38" s="90" t="s">
        <v>22</v>
      </c>
      <c r="C38" s="91">
        <f>C22+C31+C14+C17</f>
        <v>-23.519999999999982</v>
      </c>
      <c r="D38" s="91">
        <f>D22+D31+D14+D17</f>
        <v>-23.319999999999755</v>
      </c>
      <c r="E38" s="92">
        <f>E22+E31+E14+E17</f>
        <v>-20.72000000000021</v>
      </c>
    </row>
    <row r="39" spans="1:5" ht="15">
      <c r="A39" s="89"/>
      <c r="B39" s="90" t="s">
        <v>180</v>
      </c>
      <c r="C39" s="91">
        <f>C19+C16</f>
        <v>0</v>
      </c>
      <c r="D39" s="91">
        <f>D19+D16</f>
        <v>0</v>
      </c>
      <c r="E39" s="92">
        <f>E19+E16</f>
        <v>0</v>
      </c>
    </row>
    <row r="40" spans="1:5" ht="15.75" thickBot="1">
      <c r="A40" s="100"/>
      <c r="B40" s="101" t="s">
        <v>181</v>
      </c>
      <c r="C40" s="102">
        <v>0</v>
      </c>
      <c r="D40" s="102">
        <v>0</v>
      </c>
      <c r="E40" s="103">
        <v>0</v>
      </c>
    </row>
    <row r="192" ht="12.75">
      <c r="I192" s="5">
        <f>2400-1500-100</f>
        <v>800</v>
      </c>
    </row>
    <row r="203" ht="12.75">
      <c r="I203" s="5">
        <f>100+100</f>
        <v>200</v>
      </c>
    </row>
    <row r="427" ht="12.75">
      <c r="I427" s="5">
        <f>2648.175-80-60-760</f>
        <v>1748.1750000000002</v>
      </c>
    </row>
    <row r="469" ht="12.75">
      <c r="I469" s="5">
        <f>3791.9+760</f>
        <v>4551.9</v>
      </c>
    </row>
  </sheetData>
  <sheetProtection formatCells="0" formatColumns="0" formatRows="0" insertColumns="0" insertRows="0"/>
  <mergeCells count="5">
    <mergeCell ref="A11:A12"/>
    <mergeCell ref="B11:B12"/>
    <mergeCell ref="C11:E11"/>
    <mergeCell ref="C2:E7"/>
    <mergeCell ref="A9:E9"/>
  </mergeCells>
  <conditionalFormatting sqref="A8">
    <cfRule type="expression" priority="1" dxfId="0" stopIfTrue="1">
      <formula>#REF!&lt;&gt;""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2">
      <selection activeCell="F2" sqref="F2:H7"/>
    </sheetView>
  </sheetViews>
  <sheetFormatPr defaultColWidth="9.25390625" defaultRowHeight="12.75"/>
  <cols>
    <col min="1" max="1" width="6.125" style="39" customWidth="1"/>
    <col min="2" max="4" width="9.25390625" style="39" customWidth="1"/>
    <col min="5" max="5" width="35.75390625" style="39" customWidth="1"/>
    <col min="6" max="6" width="19.00390625" style="39" customWidth="1"/>
    <col min="7" max="7" width="15.625" style="39" customWidth="1"/>
    <col min="8" max="8" width="16.75390625" style="39" customWidth="1"/>
    <col min="9" max="16384" width="9.25390625" style="39" customWidth="1"/>
  </cols>
  <sheetData>
    <row r="1" spans="1:8" ht="39.75" customHeight="1">
      <c r="A1" s="71"/>
      <c r="B1" s="71"/>
      <c r="C1" s="71"/>
      <c r="D1" s="71"/>
      <c r="E1" s="71"/>
      <c r="F1" s="309" t="s">
        <v>318</v>
      </c>
      <c r="G1" s="309"/>
      <c r="H1" s="309"/>
    </row>
    <row r="2" spans="1:8" ht="15.75" customHeight="1">
      <c r="A2" s="71"/>
      <c r="B2" s="72"/>
      <c r="C2" s="72"/>
      <c r="D2" s="72"/>
      <c r="E2" s="72"/>
      <c r="F2" s="302" t="s">
        <v>331</v>
      </c>
      <c r="G2" s="303"/>
      <c r="H2" s="303"/>
    </row>
    <row r="3" spans="1:8" ht="22.5" customHeight="1">
      <c r="A3" s="71"/>
      <c r="B3" s="72"/>
      <c r="C3" s="72"/>
      <c r="D3" s="72"/>
      <c r="E3" s="72"/>
      <c r="F3" s="303"/>
      <c r="G3" s="303"/>
      <c r="H3" s="303"/>
    </row>
    <row r="4" spans="1:8" ht="24.75" customHeight="1">
      <c r="A4" s="71"/>
      <c r="B4" s="72"/>
      <c r="C4" s="72"/>
      <c r="D4" s="72"/>
      <c r="E4" s="72"/>
      <c r="F4" s="303"/>
      <c r="G4" s="303"/>
      <c r="H4" s="303"/>
    </row>
    <row r="5" spans="1:8" ht="21.75" customHeight="1">
      <c r="A5" s="71"/>
      <c r="B5" s="72"/>
      <c r="C5" s="72"/>
      <c r="D5" s="72"/>
      <c r="E5" s="72"/>
      <c r="F5" s="303"/>
      <c r="G5" s="303"/>
      <c r="H5" s="303"/>
    </row>
    <row r="6" spans="1:8" ht="85.5" customHeight="1">
      <c r="A6" s="71"/>
      <c r="B6" s="73"/>
      <c r="C6" s="73"/>
      <c r="D6" s="73"/>
      <c r="E6" s="73"/>
      <c r="F6" s="303"/>
      <c r="G6" s="303"/>
      <c r="H6" s="303"/>
    </row>
    <row r="7" spans="1:8" ht="10.5" customHeight="1" hidden="1">
      <c r="A7" s="71"/>
      <c r="B7" s="73"/>
      <c r="C7" s="73"/>
      <c r="D7" s="73"/>
      <c r="E7" s="73"/>
      <c r="F7" s="303"/>
      <c r="G7" s="303"/>
      <c r="H7" s="303"/>
    </row>
    <row r="8" spans="1:8" ht="15">
      <c r="A8" s="71"/>
      <c r="B8" s="71"/>
      <c r="C8" s="71"/>
      <c r="D8" s="71"/>
      <c r="E8" s="71"/>
      <c r="F8" s="71"/>
      <c r="G8" s="71"/>
      <c r="H8" s="71"/>
    </row>
    <row r="9" spans="1:8" ht="66" customHeight="1">
      <c r="A9" s="310" t="s">
        <v>322</v>
      </c>
      <c r="B9" s="310"/>
      <c r="C9" s="310"/>
      <c r="D9" s="310"/>
      <c r="E9" s="310"/>
      <c r="F9" s="310"/>
      <c r="G9" s="310"/>
      <c r="H9" s="310"/>
    </row>
    <row r="10" spans="1:8" ht="15">
      <c r="A10" s="71"/>
      <c r="B10" s="71"/>
      <c r="C10" s="71"/>
      <c r="D10" s="71"/>
      <c r="E10" s="71"/>
      <c r="F10" s="71"/>
      <c r="G10" s="71"/>
      <c r="H10" s="71"/>
    </row>
    <row r="11" spans="1:8" ht="19.5" customHeight="1">
      <c r="A11" s="311" t="s">
        <v>250</v>
      </c>
      <c r="B11" s="304" t="s">
        <v>251</v>
      </c>
      <c r="C11" s="304"/>
      <c r="D11" s="304"/>
      <c r="E11" s="304"/>
      <c r="F11" s="304" t="s">
        <v>252</v>
      </c>
      <c r="G11" s="304"/>
      <c r="H11" s="304"/>
    </row>
    <row r="12" spans="1:8" ht="18.75" customHeight="1">
      <c r="A12" s="311"/>
      <c r="B12" s="304"/>
      <c r="C12" s="304"/>
      <c r="D12" s="304"/>
      <c r="E12" s="304"/>
      <c r="F12" s="75" t="s">
        <v>249</v>
      </c>
      <c r="G12" s="76" t="s">
        <v>283</v>
      </c>
      <c r="H12" s="74" t="s">
        <v>316</v>
      </c>
    </row>
    <row r="13" spans="1:8" ht="38.25" customHeight="1" hidden="1">
      <c r="A13" s="77">
        <v>1</v>
      </c>
      <c r="B13" s="306" t="s">
        <v>253</v>
      </c>
      <c r="C13" s="307"/>
      <c r="D13" s="307"/>
      <c r="E13" s="308"/>
      <c r="F13" s="78">
        <f>F14</f>
        <v>0</v>
      </c>
      <c r="G13" s="78">
        <f>G14</f>
        <v>0</v>
      </c>
      <c r="H13" s="78">
        <f>H14</f>
        <v>0</v>
      </c>
    </row>
    <row r="14" spans="1:8" ht="16.5" customHeight="1" hidden="1">
      <c r="A14" s="79"/>
      <c r="B14" s="306" t="s">
        <v>254</v>
      </c>
      <c r="C14" s="307"/>
      <c r="D14" s="307"/>
      <c r="E14" s="308"/>
      <c r="F14" s="78">
        <v>0</v>
      </c>
      <c r="G14" s="80">
        <v>0</v>
      </c>
      <c r="H14" s="80">
        <v>0</v>
      </c>
    </row>
    <row r="15" spans="1:8" ht="39" customHeight="1" hidden="1">
      <c r="A15" s="79"/>
      <c r="B15" s="306" t="s">
        <v>255</v>
      </c>
      <c r="C15" s="307"/>
      <c r="D15" s="307"/>
      <c r="E15" s="308"/>
      <c r="F15" s="78">
        <v>0</v>
      </c>
      <c r="G15" s="81"/>
      <c r="H15" s="81"/>
    </row>
    <row r="16" spans="1:8" ht="39.75" customHeight="1">
      <c r="A16" s="77"/>
      <c r="B16" s="305" t="s">
        <v>8</v>
      </c>
      <c r="C16" s="305"/>
      <c r="D16" s="305"/>
      <c r="E16" s="305"/>
      <c r="F16" s="78">
        <v>2349</v>
      </c>
      <c r="G16" s="78">
        <v>2325</v>
      </c>
      <c r="H16" s="82">
        <v>2067</v>
      </c>
    </row>
    <row r="17" spans="1:8" ht="15">
      <c r="A17" s="77"/>
      <c r="B17" s="306" t="s">
        <v>254</v>
      </c>
      <c r="C17" s="307"/>
      <c r="D17" s="307"/>
      <c r="E17" s="308"/>
      <c r="F17" s="78">
        <v>0</v>
      </c>
      <c r="G17" s="82">
        <v>0</v>
      </c>
      <c r="H17" s="82">
        <v>0</v>
      </c>
    </row>
    <row r="18" spans="1:8" ht="42.75" customHeight="1">
      <c r="A18" s="77"/>
      <c r="B18" s="306" t="s">
        <v>255</v>
      </c>
      <c r="C18" s="307"/>
      <c r="D18" s="307"/>
      <c r="E18" s="308"/>
      <c r="F18" s="78">
        <v>23.5</v>
      </c>
      <c r="G18" s="82">
        <v>23.3</v>
      </c>
      <c r="H18" s="81">
        <v>20.7</v>
      </c>
    </row>
  </sheetData>
  <sheetProtection/>
  <mergeCells count="12">
    <mergeCell ref="A11:A12"/>
    <mergeCell ref="F2:H7"/>
    <mergeCell ref="B11:E12"/>
    <mergeCell ref="F11:H11"/>
    <mergeCell ref="B16:E16"/>
    <mergeCell ref="B17:E17"/>
    <mergeCell ref="B18:E18"/>
    <mergeCell ref="F1:H1"/>
    <mergeCell ref="B14:E14"/>
    <mergeCell ref="B15:E15"/>
    <mergeCell ref="B13:E13"/>
    <mergeCell ref="A9:H9"/>
  </mergeCells>
  <conditionalFormatting sqref="B2:B7">
    <cfRule type="expression" priority="1" dxfId="0" stopIfTrue="1">
      <formula>$H2&lt;&gt;""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User</cp:lastModifiedBy>
  <cp:lastPrinted>2023-01-25T11:46:21Z</cp:lastPrinted>
  <dcterms:created xsi:type="dcterms:W3CDTF">1999-01-01T02:03:44Z</dcterms:created>
  <dcterms:modified xsi:type="dcterms:W3CDTF">2023-01-25T12:36:38Z</dcterms:modified>
  <cp:category/>
  <cp:version/>
  <cp:contentType/>
  <cp:contentStatus/>
</cp:coreProperties>
</file>